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9420" windowHeight="11020"/>
  </bookViews>
  <sheets>
    <sheet name="Impact of Levy Cliff dropoff" sheetId="5" r:id="rId1"/>
    <sheet name="DETAIL" sheetId="2" state="hidden" r:id="rId2"/>
    <sheet name="losing districts list" sheetId="6" state="hidden" r:id="rId3"/>
  </sheets>
  <definedNames>
    <definedName name="_xlnm._FilterDatabase" localSheetId="1" hidden="1">DETAIL!$A$7:$BP$302</definedName>
    <definedName name="_xlnm._FilterDatabase" localSheetId="2" hidden="1">'losing districts list'!$A$2:$D$2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9" i="2" l="1"/>
  <c r="BP10" i="2"/>
  <c r="BP11" i="2"/>
  <c r="BP12" i="2"/>
  <c r="BP13" i="2"/>
  <c r="BP14" i="2"/>
  <c r="BP15" i="2"/>
  <c r="BP16" i="2"/>
  <c r="BP17" i="2"/>
  <c r="BP18" i="2"/>
  <c r="BP19" i="2"/>
  <c r="BP20" i="2"/>
  <c r="BP21" i="2"/>
  <c r="BP22" i="2"/>
  <c r="BP23" i="2"/>
  <c r="BP24" i="2"/>
  <c r="BP25" i="2"/>
  <c r="BP26" i="2"/>
  <c r="BP27" i="2"/>
  <c r="BP28" i="2"/>
  <c r="BP29" i="2"/>
  <c r="BP30" i="2"/>
  <c r="BP31" i="2"/>
  <c r="BP32" i="2"/>
  <c r="BP33" i="2"/>
  <c r="BP34" i="2"/>
  <c r="BP35" i="2"/>
  <c r="BP36" i="2"/>
  <c r="BP37" i="2"/>
  <c r="BP38" i="2"/>
  <c r="BP39" i="2"/>
  <c r="BP40" i="2"/>
  <c r="BP41" i="2"/>
  <c r="BP42" i="2"/>
  <c r="BP43" i="2"/>
  <c r="BP44" i="2"/>
  <c r="BP45" i="2"/>
  <c r="BP46" i="2"/>
  <c r="BP47" i="2"/>
  <c r="BP48" i="2"/>
  <c r="BP49" i="2"/>
  <c r="BP50" i="2"/>
  <c r="BP51" i="2"/>
  <c r="BP52" i="2"/>
  <c r="BP53" i="2"/>
  <c r="BP54" i="2"/>
  <c r="BP55" i="2"/>
  <c r="BP56" i="2"/>
  <c r="BP57" i="2"/>
  <c r="BP58" i="2"/>
  <c r="BP59" i="2"/>
  <c r="BP60" i="2"/>
  <c r="BP61" i="2"/>
  <c r="BP62" i="2"/>
  <c r="BP63" i="2"/>
  <c r="BP64" i="2"/>
  <c r="BP65" i="2"/>
  <c r="BP66" i="2"/>
  <c r="BP67" i="2"/>
  <c r="BP68" i="2"/>
  <c r="BP69" i="2"/>
  <c r="BP70" i="2"/>
  <c r="BP71" i="2"/>
  <c r="BP72" i="2"/>
  <c r="BP73" i="2"/>
  <c r="BP74" i="2"/>
  <c r="BP75" i="2"/>
  <c r="BP76" i="2"/>
  <c r="BP77" i="2"/>
  <c r="BP78" i="2"/>
  <c r="BP79" i="2"/>
  <c r="BP80" i="2"/>
  <c r="BP81" i="2"/>
  <c r="BP82" i="2"/>
  <c r="BP83" i="2"/>
  <c r="BP84" i="2"/>
  <c r="BP85" i="2"/>
  <c r="BP86" i="2"/>
  <c r="BP87" i="2"/>
  <c r="BP88" i="2"/>
  <c r="BP89" i="2"/>
  <c r="BP90" i="2"/>
  <c r="BP91" i="2"/>
  <c r="BP92" i="2"/>
  <c r="BP93" i="2"/>
  <c r="BP94" i="2"/>
  <c r="BP95" i="2"/>
  <c r="BP96" i="2"/>
  <c r="BP97" i="2"/>
  <c r="BP98" i="2"/>
  <c r="BP99" i="2"/>
  <c r="BP100" i="2"/>
  <c r="BP101" i="2"/>
  <c r="BP102" i="2"/>
  <c r="BP103" i="2"/>
  <c r="BP104" i="2"/>
  <c r="BP105" i="2"/>
  <c r="BP106" i="2"/>
  <c r="BP107" i="2"/>
  <c r="BP108" i="2"/>
  <c r="BP109" i="2"/>
  <c r="BP110" i="2"/>
  <c r="BP111" i="2"/>
  <c r="BP112" i="2"/>
  <c r="BP113" i="2"/>
  <c r="BP114" i="2"/>
  <c r="BP115" i="2"/>
  <c r="BP116" i="2"/>
  <c r="BP117" i="2"/>
  <c r="BP118" i="2"/>
  <c r="BP119" i="2"/>
  <c r="BP120" i="2"/>
  <c r="BP121" i="2"/>
  <c r="BP122" i="2"/>
  <c r="BP123" i="2"/>
  <c r="BP124" i="2"/>
  <c r="BP125" i="2"/>
  <c r="BP126" i="2"/>
  <c r="BP127" i="2"/>
  <c r="BP128" i="2"/>
  <c r="BP129" i="2"/>
  <c r="BP130" i="2"/>
  <c r="BP131" i="2"/>
  <c r="BP132" i="2"/>
  <c r="BP133" i="2"/>
  <c r="BP134" i="2"/>
  <c r="BP135" i="2"/>
  <c r="BP136" i="2"/>
  <c r="BP137" i="2"/>
  <c r="BP138" i="2"/>
  <c r="BP139" i="2"/>
  <c r="BP140" i="2"/>
  <c r="BP141" i="2"/>
  <c r="BP142" i="2"/>
  <c r="BP143" i="2"/>
  <c r="BP144" i="2"/>
  <c r="BP145" i="2"/>
  <c r="BP146" i="2"/>
  <c r="BP147" i="2"/>
  <c r="BP148" i="2"/>
  <c r="BP149" i="2"/>
  <c r="BP150" i="2"/>
  <c r="BP151" i="2"/>
  <c r="BP152" i="2"/>
  <c r="BP153" i="2"/>
  <c r="BP154" i="2"/>
  <c r="BP155" i="2"/>
  <c r="BP156" i="2"/>
  <c r="BP157" i="2"/>
  <c r="BP158" i="2"/>
  <c r="BP159" i="2"/>
  <c r="BP160" i="2"/>
  <c r="BP161" i="2"/>
  <c r="BP162" i="2"/>
  <c r="BP163" i="2"/>
  <c r="BP164" i="2"/>
  <c r="BP165" i="2"/>
  <c r="BP166" i="2"/>
  <c r="BP167" i="2"/>
  <c r="BP168" i="2"/>
  <c r="BP169" i="2"/>
  <c r="BP170" i="2"/>
  <c r="BP171" i="2"/>
  <c r="BP172" i="2"/>
  <c r="BP173" i="2"/>
  <c r="BP174" i="2"/>
  <c r="BP175" i="2"/>
  <c r="BP176" i="2"/>
  <c r="BP177" i="2"/>
  <c r="BP178" i="2"/>
  <c r="BP179" i="2"/>
  <c r="BP180" i="2"/>
  <c r="BP181" i="2"/>
  <c r="BP182" i="2"/>
  <c r="BP183" i="2"/>
  <c r="BP184" i="2"/>
  <c r="BP185" i="2"/>
  <c r="BP186" i="2"/>
  <c r="BP187" i="2"/>
  <c r="BP188" i="2"/>
  <c r="BP189" i="2"/>
  <c r="BP190" i="2"/>
  <c r="BP191" i="2"/>
  <c r="BP192" i="2"/>
  <c r="BP193" i="2"/>
  <c r="BP194" i="2"/>
  <c r="BP195" i="2"/>
  <c r="BP196" i="2"/>
  <c r="BP197" i="2"/>
  <c r="BP198" i="2"/>
  <c r="BP199" i="2"/>
  <c r="BP200" i="2"/>
  <c r="BP201" i="2"/>
  <c r="BP202" i="2"/>
  <c r="BP203" i="2"/>
  <c r="BP204" i="2"/>
  <c r="BP205" i="2"/>
  <c r="BP206" i="2"/>
  <c r="BP207" i="2"/>
  <c r="BP208" i="2"/>
  <c r="BP209" i="2"/>
  <c r="BP210" i="2"/>
  <c r="BP211" i="2"/>
  <c r="BP212" i="2"/>
  <c r="BP213" i="2"/>
  <c r="BP214" i="2"/>
  <c r="BP215" i="2"/>
  <c r="BP216" i="2"/>
  <c r="BP217" i="2"/>
  <c r="BP218" i="2"/>
  <c r="BP219" i="2"/>
  <c r="BP220" i="2"/>
  <c r="BP221" i="2"/>
  <c r="BP222" i="2"/>
  <c r="BP223" i="2"/>
  <c r="BP224" i="2"/>
  <c r="BP225" i="2"/>
  <c r="BP226" i="2"/>
  <c r="BP227" i="2"/>
  <c r="BP228" i="2"/>
  <c r="BP229" i="2"/>
  <c r="BP230" i="2"/>
  <c r="BP231" i="2"/>
  <c r="BP232" i="2"/>
  <c r="BP233" i="2"/>
  <c r="BP234" i="2"/>
  <c r="BP235" i="2"/>
  <c r="BP236" i="2"/>
  <c r="BP237" i="2"/>
  <c r="BP238" i="2"/>
  <c r="BP239" i="2"/>
  <c r="BP240" i="2"/>
  <c r="BP241" i="2"/>
  <c r="BP242" i="2"/>
  <c r="BP243" i="2"/>
  <c r="BP244" i="2"/>
  <c r="BP245" i="2"/>
  <c r="BP246" i="2"/>
  <c r="BP247" i="2"/>
  <c r="BP248" i="2"/>
  <c r="BP249" i="2"/>
  <c r="BP250" i="2"/>
  <c r="BP251" i="2"/>
  <c r="BP252" i="2"/>
  <c r="BP253" i="2"/>
  <c r="BP254" i="2"/>
  <c r="BP255" i="2"/>
  <c r="BP256" i="2"/>
  <c r="BP257" i="2"/>
  <c r="BP258" i="2"/>
  <c r="BP259" i="2"/>
  <c r="BP260" i="2"/>
  <c r="BP261" i="2"/>
  <c r="BP262" i="2"/>
  <c r="BP263" i="2"/>
  <c r="BP264" i="2"/>
  <c r="BP265" i="2"/>
  <c r="BP266" i="2"/>
  <c r="BP267" i="2"/>
  <c r="BP268" i="2"/>
  <c r="BP269" i="2"/>
  <c r="BP270" i="2"/>
  <c r="BP271" i="2"/>
  <c r="BP272" i="2"/>
  <c r="BP273" i="2"/>
  <c r="BP274" i="2"/>
  <c r="BP275" i="2"/>
  <c r="BP276" i="2"/>
  <c r="BP277" i="2"/>
  <c r="BP278" i="2"/>
  <c r="BP279" i="2"/>
  <c r="BP280" i="2"/>
  <c r="BP281" i="2"/>
  <c r="BP282" i="2"/>
  <c r="BP283" i="2"/>
  <c r="BP284" i="2"/>
  <c r="BP285" i="2"/>
  <c r="BP286" i="2"/>
  <c r="BP287" i="2"/>
  <c r="BP288" i="2"/>
  <c r="BP289" i="2"/>
  <c r="BP290" i="2"/>
  <c r="BP291" i="2"/>
  <c r="BP292" i="2"/>
  <c r="BP293" i="2"/>
  <c r="BP294" i="2"/>
  <c r="BP295" i="2"/>
  <c r="BP296" i="2"/>
  <c r="BP297" i="2"/>
  <c r="BP298" i="2"/>
  <c r="BP299" i="2"/>
  <c r="BP300" i="2"/>
  <c r="BP301" i="2"/>
  <c r="BP302" i="2"/>
  <c r="BP8" i="2"/>
  <c r="I14" i="5" l="1"/>
  <c r="H14" i="5"/>
  <c r="I13" i="5"/>
  <c r="H13" i="5"/>
  <c r="I12" i="5"/>
  <c r="H12" i="5"/>
  <c r="I10" i="5"/>
  <c r="H10" i="5"/>
  <c r="I9" i="5"/>
  <c r="H9" i="5"/>
  <c r="I7" i="5"/>
  <c r="H7" i="5"/>
  <c r="I8" i="5"/>
  <c r="H8" i="5"/>
  <c r="I6" i="5"/>
  <c r="H6" i="5"/>
  <c r="G14" i="5"/>
  <c r="F14" i="5"/>
  <c r="G13" i="5"/>
  <c r="F13" i="5"/>
  <c r="G12" i="5"/>
  <c r="F12" i="5"/>
  <c r="G10" i="5"/>
  <c r="F10" i="5"/>
  <c r="G9" i="5"/>
  <c r="F9" i="5"/>
  <c r="G7" i="5"/>
  <c r="F7" i="5"/>
  <c r="G8" i="5"/>
  <c r="F8" i="5"/>
  <c r="G6" i="5"/>
  <c r="F6" i="5"/>
  <c r="AJ1" i="2"/>
  <c r="BA5" i="2" l="1"/>
  <c r="AZ5" i="2"/>
  <c r="AK5" i="2"/>
  <c r="AJ5" i="2"/>
  <c r="U5" i="2"/>
  <c r="T5" i="2"/>
  <c r="E5" i="2"/>
  <c r="D5" i="2"/>
  <c r="E14" i="5" l="1"/>
  <c r="D14" i="5"/>
  <c r="C14" i="5"/>
  <c r="B14" i="5"/>
  <c r="E13" i="5"/>
  <c r="D13" i="5"/>
  <c r="C13" i="5"/>
  <c r="B13" i="5"/>
  <c r="E12" i="5"/>
  <c r="D12" i="5"/>
  <c r="C12" i="5"/>
  <c r="B12" i="5"/>
  <c r="E10" i="5"/>
  <c r="D10" i="5"/>
  <c r="C10" i="5"/>
  <c r="B10" i="5"/>
  <c r="E9" i="5"/>
  <c r="D9" i="5"/>
  <c r="C9" i="5"/>
  <c r="B9" i="5"/>
  <c r="E8" i="5"/>
  <c r="D8" i="5"/>
  <c r="C8" i="5"/>
  <c r="B8" i="5"/>
  <c r="E7" i="5"/>
  <c r="D7" i="5"/>
  <c r="C7" i="5"/>
  <c r="B7" i="5"/>
  <c r="E6" i="5"/>
  <c r="D6" i="5"/>
  <c r="C6" i="5"/>
  <c r="B6" i="5"/>
  <c r="D17" i="5" l="1"/>
  <c r="D18" i="5"/>
  <c r="E18" i="5" l="1"/>
  <c r="C18" i="5"/>
  <c r="B18" i="5"/>
  <c r="I15" i="5"/>
  <c r="H15" i="5"/>
  <c r="G15" i="5"/>
  <c r="F15" i="5"/>
  <c r="AK1" i="2"/>
  <c r="AL1" i="2" s="1"/>
  <c r="AM1" i="2" s="1"/>
  <c r="AN1" i="2" s="1"/>
  <c r="AO1" i="2" s="1"/>
  <c r="AP1" i="2" s="1"/>
  <c r="AQ1" i="2" s="1"/>
  <c r="AR1" i="2" s="1"/>
  <c r="AS1" i="2" s="1"/>
  <c r="AT1" i="2" s="1"/>
  <c r="AU1" i="2" s="1"/>
  <c r="AV1" i="2" s="1"/>
  <c r="AW1" i="2" s="1"/>
  <c r="AX1" i="2" s="1"/>
  <c r="AY1" i="2" s="1"/>
  <c r="AZ1" i="2" s="1"/>
  <c r="BA1" i="2" s="1"/>
  <c r="BB1" i="2" s="1"/>
  <c r="BC1" i="2" s="1"/>
  <c r="BD1" i="2" s="1"/>
  <c r="BE1" i="2" s="1"/>
  <c r="BF1" i="2" s="1"/>
  <c r="BG1" i="2" s="1"/>
  <c r="BH1" i="2" s="1"/>
  <c r="BI1" i="2" s="1"/>
  <c r="BJ1" i="2" s="1"/>
  <c r="BK1" i="2" s="1"/>
  <c r="BL1" i="2" s="1"/>
  <c r="BM1" i="2" s="1"/>
  <c r="BN1" i="2" s="1"/>
  <c r="BO1" i="2" s="1"/>
  <c r="E15" i="5" l="1"/>
  <c r="E19" i="5" s="1"/>
  <c r="E17" i="5"/>
  <c r="D15" i="5"/>
  <c r="D19" i="5" s="1"/>
  <c r="B15" i="5"/>
  <c r="B19" i="5" s="1"/>
  <c r="B17" i="5"/>
  <c r="C15" i="5"/>
  <c r="C19" i="5" s="1"/>
  <c r="C17" i="5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27" i="2"/>
  <c r="C28" i="2"/>
  <c r="C29" i="2"/>
  <c r="C30" i="2"/>
  <c r="C31" i="2"/>
  <c r="C32" i="2"/>
  <c r="C33" i="2"/>
  <c r="C34" i="2"/>
  <c r="C35" i="2"/>
  <c r="C36" i="2"/>
  <c r="C37" i="2"/>
  <c r="C38" i="2"/>
  <c r="C39" i="2"/>
  <c r="C40" i="2"/>
  <c r="C41" i="2"/>
  <c r="C42" i="2"/>
  <c r="C43" i="2"/>
  <c r="C44" i="2"/>
  <c r="C45" i="2"/>
  <c r="C46" i="2"/>
  <c r="C47" i="2"/>
  <c r="C48" i="2"/>
  <c r="C49" i="2"/>
  <c r="C50" i="2"/>
  <c r="C51" i="2"/>
  <c r="C52" i="2"/>
  <c r="C53" i="2"/>
  <c r="C54" i="2"/>
  <c r="C55" i="2"/>
  <c r="C56" i="2"/>
  <c r="C57" i="2"/>
  <c r="C58" i="2"/>
  <c r="C59" i="2"/>
  <c r="C60" i="2"/>
  <c r="C61" i="2"/>
  <c r="C62" i="2"/>
  <c r="C63" i="2"/>
  <c r="C64" i="2"/>
  <c r="C65" i="2"/>
  <c r="C66" i="2"/>
  <c r="C67" i="2"/>
  <c r="C68" i="2"/>
  <c r="C69" i="2"/>
  <c r="C70" i="2"/>
  <c r="C71" i="2"/>
  <c r="C72" i="2"/>
  <c r="C73" i="2"/>
  <c r="C74" i="2"/>
  <c r="C75" i="2"/>
  <c r="C76" i="2"/>
  <c r="C77" i="2"/>
  <c r="C78" i="2"/>
  <c r="C79" i="2"/>
  <c r="C80" i="2"/>
  <c r="C81" i="2"/>
  <c r="C82" i="2"/>
  <c r="C83" i="2"/>
  <c r="C84" i="2"/>
  <c r="C85" i="2"/>
  <c r="C86" i="2"/>
  <c r="C87" i="2"/>
  <c r="C88" i="2"/>
  <c r="C89" i="2"/>
  <c r="C90" i="2"/>
  <c r="C91" i="2"/>
  <c r="C92" i="2"/>
  <c r="C93" i="2"/>
  <c r="C94" i="2"/>
  <c r="C95" i="2"/>
  <c r="C96" i="2"/>
  <c r="C97" i="2"/>
  <c r="C98" i="2"/>
  <c r="C99" i="2"/>
  <c r="C100" i="2"/>
  <c r="C101" i="2"/>
  <c r="C102" i="2"/>
  <c r="C103" i="2"/>
  <c r="C104" i="2"/>
  <c r="C105" i="2"/>
  <c r="C106" i="2"/>
  <c r="C107" i="2"/>
  <c r="C108" i="2"/>
  <c r="C109" i="2"/>
  <c r="C110" i="2"/>
  <c r="C111" i="2"/>
  <c r="C112" i="2"/>
  <c r="C113" i="2"/>
  <c r="C114" i="2"/>
  <c r="C115" i="2"/>
  <c r="C116" i="2"/>
  <c r="C117" i="2"/>
  <c r="C118" i="2"/>
  <c r="C119" i="2"/>
  <c r="C120" i="2"/>
  <c r="C121" i="2"/>
  <c r="C122" i="2"/>
  <c r="C123" i="2"/>
  <c r="C124" i="2"/>
  <c r="C125" i="2"/>
  <c r="C126" i="2"/>
  <c r="C127" i="2"/>
  <c r="C128" i="2"/>
  <c r="C129" i="2"/>
  <c r="C130" i="2"/>
  <c r="C131" i="2"/>
  <c r="C132" i="2"/>
  <c r="C133" i="2"/>
  <c r="C134" i="2"/>
  <c r="C135" i="2"/>
  <c r="C136" i="2"/>
  <c r="C137" i="2"/>
  <c r="C138" i="2"/>
  <c r="C139" i="2"/>
  <c r="C140" i="2"/>
  <c r="C141" i="2"/>
  <c r="C142" i="2"/>
  <c r="C143" i="2"/>
  <c r="C144" i="2"/>
  <c r="C145" i="2"/>
  <c r="C146" i="2"/>
  <c r="C147" i="2"/>
  <c r="C148" i="2"/>
  <c r="C149" i="2"/>
  <c r="C150" i="2"/>
  <c r="C151" i="2"/>
  <c r="C152" i="2"/>
  <c r="C153" i="2"/>
  <c r="C154" i="2"/>
  <c r="C155" i="2"/>
  <c r="C156" i="2"/>
  <c r="C157" i="2"/>
  <c r="C158" i="2"/>
  <c r="C159" i="2"/>
  <c r="C160" i="2"/>
  <c r="C161" i="2"/>
  <c r="C162" i="2"/>
  <c r="C163" i="2"/>
  <c r="C164" i="2"/>
  <c r="C165" i="2"/>
  <c r="C166" i="2"/>
  <c r="C167" i="2"/>
  <c r="C168" i="2"/>
  <c r="C169" i="2"/>
  <c r="C170" i="2"/>
  <c r="C171" i="2"/>
  <c r="C172" i="2"/>
  <c r="C173" i="2"/>
  <c r="C174" i="2"/>
  <c r="C175" i="2"/>
  <c r="C176" i="2"/>
  <c r="C177" i="2"/>
  <c r="C178" i="2"/>
  <c r="C179" i="2"/>
  <c r="C180" i="2"/>
  <c r="C181" i="2"/>
  <c r="C182" i="2"/>
  <c r="C183" i="2"/>
  <c r="C184" i="2"/>
  <c r="C185" i="2"/>
  <c r="C186" i="2"/>
  <c r="C187" i="2"/>
  <c r="C188" i="2"/>
  <c r="C189" i="2"/>
  <c r="C190" i="2"/>
  <c r="C191" i="2"/>
  <c r="C192" i="2"/>
  <c r="C193" i="2"/>
  <c r="C194" i="2"/>
  <c r="C195" i="2"/>
  <c r="C196" i="2"/>
  <c r="C197" i="2"/>
  <c r="C198" i="2"/>
  <c r="C199" i="2"/>
  <c r="C200" i="2"/>
  <c r="C201" i="2"/>
  <c r="C202" i="2"/>
  <c r="C203" i="2"/>
  <c r="C204" i="2"/>
  <c r="C205" i="2"/>
  <c r="C206" i="2"/>
  <c r="C207" i="2"/>
  <c r="C208" i="2"/>
  <c r="C209" i="2"/>
  <c r="C210" i="2"/>
  <c r="C211" i="2"/>
  <c r="C212" i="2"/>
  <c r="C213" i="2"/>
  <c r="C214" i="2"/>
  <c r="C215" i="2"/>
  <c r="C216" i="2"/>
  <c r="C217" i="2"/>
  <c r="C218" i="2"/>
  <c r="C219" i="2"/>
  <c r="C220" i="2"/>
  <c r="C221" i="2"/>
  <c r="C222" i="2"/>
  <c r="C223" i="2"/>
  <c r="C224" i="2"/>
  <c r="C225" i="2"/>
  <c r="C226" i="2"/>
  <c r="C227" i="2"/>
  <c r="C228" i="2"/>
  <c r="C229" i="2"/>
  <c r="C230" i="2"/>
  <c r="C231" i="2"/>
  <c r="C232" i="2"/>
  <c r="C233" i="2"/>
  <c r="C234" i="2"/>
  <c r="C235" i="2"/>
  <c r="C236" i="2"/>
  <c r="C237" i="2"/>
  <c r="C238" i="2"/>
  <c r="C239" i="2"/>
  <c r="C240" i="2"/>
  <c r="C241" i="2"/>
  <c r="C242" i="2"/>
  <c r="C243" i="2"/>
  <c r="C244" i="2"/>
  <c r="C245" i="2"/>
  <c r="C246" i="2"/>
  <c r="C247" i="2"/>
  <c r="C248" i="2"/>
  <c r="C249" i="2"/>
  <c r="C250" i="2"/>
  <c r="C251" i="2"/>
  <c r="C252" i="2"/>
  <c r="C253" i="2"/>
  <c r="C254" i="2"/>
  <c r="C255" i="2"/>
  <c r="C256" i="2"/>
  <c r="C257" i="2"/>
  <c r="C258" i="2"/>
  <c r="C259" i="2"/>
  <c r="C260" i="2"/>
  <c r="C261" i="2"/>
  <c r="C262" i="2"/>
  <c r="C263" i="2"/>
  <c r="C264" i="2"/>
  <c r="C265" i="2"/>
  <c r="C266" i="2"/>
  <c r="C267" i="2"/>
  <c r="C268" i="2"/>
  <c r="C269" i="2"/>
  <c r="C270" i="2"/>
  <c r="C271" i="2"/>
  <c r="C272" i="2"/>
  <c r="C273" i="2"/>
  <c r="C274" i="2"/>
  <c r="C275" i="2"/>
  <c r="C276" i="2"/>
  <c r="C277" i="2"/>
  <c r="C278" i="2"/>
  <c r="C279" i="2"/>
  <c r="C280" i="2"/>
  <c r="C281" i="2"/>
  <c r="C282" i="2"/>
  <c r="C283" i="2"/>
  <c r="C284" i="2"/>
  <c r="C285" i="2"/>
  <c r="C286" i="2"/>
  <c r="C287" i="2"/>
  <c r="C288" i="2"/>
  <c r="C289" i="2"/>
  <c r="C290" i="2"/>
  <c r="C291" i="2"/>
  <c r="C292" i="2"/>
  <c r="C293" i="2"/>
  <c r="C294" i="2"/>
  <c r="C295" i="2"/>
  <c r="C296" i="2"/>
  <c r="C297" i="2"/>
  <c r="C298" i="2"/>
  <c r="C299" i="2"/>
  <c r="C300" i="2"/>
  <c r="C301" i="2"/>
  <c r="C302" i="2"/>
  <c r="C8" i="2"/>
  <c r="C6" i="2"/>
  <c r="B1" i="2"/>
  <c r="C1" i="2" s="1"/>
  <c r="D1" i="2" s="1"/>
  <c r="E1" i="2" s="1"/>
  <c r="F1" i="2" s="1"/>
  <c r="G1" i="2" s="1"/>
  <c r="H1" i="2" s="1"/>
  <c r="I1" i="2" s="1"/>
  <c r="J1" i="2" s="1"/>
  <c r="K1" i="2" s="1"/>
  <c r="L1" i="2" s="1"/>
  <c r="M1" i="2" s="1"/>
  <c r="N1" i="2" s="1"/>
  <c r="O1" i="2" s="1"/>
  <c r="P1" i="2" s="1"/>
  <c r="Q1" i="2" s="1"/>
  <c r="R1" i="2" s="1"/>
  <c r="S1" i="2" s="1"/>
  <c r="T1" i="2" s="1"/>
  <c r="U1" i="2" s="1"/>
  <c r="V1" i="2" s="1"/>
  <c r="W1" i="2" s="1"/>
  <c r="X1" i="2" s="1"/>
  <c r="Y1" i="2" s="1"/>
  <c r="Z1" i="2" s="1"/>
  <c r="AA1" i="2" s="1"/>
  <c r="AB1" i="2" s="1"/>
  <c r="AC1" i="2" s="1"/>
  <c r="AD1" i="2" s="1"/>
  <c r="AE1" i="2" s="1"/>
  <c r="AF1" i="2" s="1"/>
  <c r="AG1" i="2" s="1"/>
  <c r="AH1" i="2" s="1"/>
  <c r="AI1" i="2" s="1"/>
</calcChain>
</file>

<file path=xl/sharedStrings.xml><?xml version="1.0" encoding="utf-8"?>
<sst xmlns="http://schemas.openxmlformats.org/spreadsheetml/2006/main" count="1104" uniqueCount="629">
  <si>
    <t>PPI</t>
  </si>
  <si>
    <t>LEA</t>
  </si>
  <si>
    <t>Levy</t>
  </si>
  <si>
    <t>Levy Base</t>
  </si>
  <si>
    <t>Levy Base w/ PPI</t>
  </si>
  <si>
    <t>Max Levy Percent</t>
  </si>
  <si>
    <t>00000</t>
  </si>
  <si>
    <t>14005</t>
  </si>
  <si>
    <t>Aberdeen</t>
  </si>
  <si>
    <t>21226</t>
  </si>
  <si>
    <t>Adna</t>
  </si>
  <si>
    <t>22017</t>
  </si>
  <si>
    <t>Almira</t>
  </si>
  <si>
    <t>29103</t>
  </si>
  <si>
    <t>Anacortes</t>
  </si>
  <si>
    <t>31016</t>
  </si>
  <si>
    <t>Arlington</t>
  </si>
  <si>
    <t>02420</t>
  </si>
  <si>
    <t>Asotin-Anatone</t>
  </si>
  <si>
    <t>17408</t>
  </si>
  <si>
    <t>Auburn</t>
  </si>
  <si>
    <t>18303</t>
  </si>
  <si>
    <t>Bainbridge</t>
  </si>
  <si>
    <t>06119</t>
  </si>
  <si>
    <t>Battle Ground</t>
  </si>
  <si>
    <t>17405</t>
  </si>
  <si>
    <t>Bellevue</t>
  </si>
  <si>
    <t>37501</t>
  </si>
  <si>
    <t>Bellingham</t>
  </si>
  <si>
    <t>01122</t>
  </si>
  <si>
    <t>Benge</t>
  </si>
  <si>
    <t>27403</t>
  </si>
  <si>
    <t>Bethel</t>
  </si>
  <si>
    <t>20203</t>
  </si>
  <si>
    <t>Bickleton</t>
  </si>
  <si>
    <t>37503</t>
  </si>
  <si>
    <t>Blaine</t>
  </si>
  <si>
    <t>21234</t>
  </si>
  <si>
    <t>Boistfort</t>
  </si>
  <si>
    <t>18100</t>
  </si>
  <si>
    <t>Bremerton</t>
  </si>
  <si>
    <t>24111</t>
  </si>
  <si>
    <t>Brewster</t>
  </si>
  <si>
    <t>09075</t>
  </si>
  <si>
    <t>Bridgeport</t>
  </si>
  <si>
    <t>16046</t>
  </si>
  <si>
    <t>Brinnon</t>
  </si>
  <si>
    <t>29100</t>
  </si>
  <si>
    <t>Burlington Edison</t>
  </si>
  <si>
    <t>06117</t>
  </si>
  <si>
    <t>Camas</t>
  </si>
  <si>
    <t>05401</t>
  </si>
  <si>
    <t>Cape Flattery</t>
  </si>
  <si>
    <t>27019</t>
  </si>
  <si>
    <t>Carbonado</t>
  </si>
  <si>
    <t>04228</t>
  </si>
  <si>
    <t>Cascade</t>
  </si>
  <si>
    <t>04222</t>
  </si>
  <si>
    <t>Cashmere</t>
  </si>
  <si>
    <t>08401</t>
  </si>
  <si>
    <t>Castle Rock</t>
  </si>
  <si>
    <t>20215</t>
  </si>
  <si>
    <t>Centerville</t>
  </si>
  <si>
    <t>18401</t>
  </si>
  <si>
    <t>Central Kitsap</t>
  </si>
  <si>
    <t>32356</t>
  </si>
  <si>
    <t>Central Valley</t>
  </si>
  <si>
    <t>21401</t>
  </si>
  <si>
    <t>Centralia</t>
  </si>
  <si>
    <t>21302</t>
  </si>
  <si>
    <t>Chehalis</t>
  </si>
  <si>
    <t>32360</t>
  </si>
  <si>
    <t>Cheney</t>
  </si>
  <si>
    <t>33036</t>
  </si>
  <si>
    <t>Chewelah</t>
  </si>
  <si>
    <t>16049</t>
  </si>
  <si>
    <t>Chimacum</t>
  </si>
  <si>
    <t>02250</t>
  </si>
  <si>
    <t>Clarkston</t>
  </si>
  <si>
    <t>19404</t>
  </si>
  <si>
    <t>Cle Elum-Roslyn</t>
  </si>
  <si>
    <t>27400</t>
  </si>
  <si>
    <t>Clover Park</t>
  </si>
  <si>
    <t>38300</t>
  </si>
  <si>
    <t>Colfax</t>
  </si>
  <si>
    <t>36250</t>
  </si>
  <si>
    <t>College Place</t>
  </si>
  <si>
    <t>38306</t>
  </si>
  <si>
    <t>Colton</t>
  </si>
  <si>
    <t>33206</t>
  </si>
  <si>
    <t>Columbia (Stev)</t>
  </si>
  <si>
    <t>36400</t>
  </si>
  <si>
    <t>Columbia (Walla)</t>
  </si>
  <si>
    <t>33115</t>
  </si>
  <si>
    <t>Colville</t>
  </si>
  <si>
    <t>29011</t>
  </si>
  <si>
    <t>Concrete</t>
  </si>
  <si>
    <t>29317</t>
  </si>
  <si>
    <t>Conway</t>
  </si>
  <si>
    <t>14099</t>
  </si>
  <si>
    <t>Cosmopolis</t>
  </si>
  <si>
    <t>13151</t>
  </si>
  <si>
    <t>Coulee/Hartline</t>
  </si>
  <si>
    <t>15204</t>
  </si>
  <si>
    <t>Coupeville</t>
  </si>
  <si>
    <t>05313</t>
  </si>
  <si>
    <t>Crescent</t>
  </si>
  <si>
    <t>22073</t>
  </si>
  <si>
    <t>Creston</t>
  </si>
  <si>
    <t>10050</t>
  </si>
  <si>
    <t>Curlew</t>
  </si>
  <si>
    <t>26059</t>
  </si>
  <si>
    <t>Cusick</t>
  </si>
  <si>
    <t>19007</t>
  </si>
  <si>
    <t>Damman</t>
  </si>
  <si>
    <t>31330</t>
  </si>
  <si>
    <t>Darrington</t>
  </si>
  <si>
    <t>22207</t>
  </si>
  <si>
    <t>Davenport</t>
  </si>
  <si>
    <t>07002</t>
  </si>
  <si>
    <t>Dayton</t>
  </si>
  <si>
    <t>32414</t>
  </si>
  <si>
    <t>Deer Park</t>
  </si>
  <si>
    <t>27343</t>
  </si>
  <si>
    <t>Dieringer</t>
  </si>
  <si>
    <t>36101</t>
  </si>
  <si>
    <t>Dixie</t>
  </si>
  <si>
    <t>32361</t>
  </si>
  <si>
    <t>East Valley</t>
  </si>
  <si>
    <t>39090</t>
  </si>
  <si>
    <t>East Valley (Yak)</t>
  </si>
  <si>
    <t>09206</t>
  </si>
  <si>
    <t>Eastmont</t>
  </si>
  <si>
    <t>19028</t>
  </si>
  <si>
    <t>Easton</t>
  </si>
  <si>
    <t>27404</t>
  </si>
  <si>
    <t>Eatonville</t>
  </si>
  <si>
    <t>31015</t>
  </si>
  <si>
    <t>Edmonds</t>
  </si>
  <si>
    <t>19401</t>
  </si>
  <si>
    <t>Ellensburg</t>
  </si>
  <si>
    <t>14068</t>
  </si>
  <si>
    <t>Elma</t>
  </si>
  <si>
    <t>38308</t>
  </si>
  <si>
    <t>Endicott</t>
  </si>
  <si>
    <t>04127</t>
  </si>
  <si>
    <t>Entiat</t>
  </si>
  <si>
    <t>17216</t>
  </si>
  <si>
    <t>Enumclaw</t>
  </si>
  <si>
    <t>13165</t>
  </si>
  <si>
    <t>Ephrata</t>
  </si>
  <si>
    <t>21036</t>
  </si>
  <si>
    <t>Evaline</t>
  </si>
  <si>
    <t>31002</t>
  </si>
  <si>
    <t>Everett</t>
  </si>
  <si>
    <t>06114</t>
  </si>
  <si>
    <t>Evergreen (Clark)</t>
  </si>
  <si>
    <t>33205</t>
  </si>
  <si>
    <t>Evergreen (Stev)</t>
  </si>
  <si>
    <t>17210</t>
  </si>
  <si>
    <t>Federal Way</t>
  </si>
  <si>
    <t>37502</t>
  </si>
  <si>
    <t>Ferndale</t>
  </si>
  <si>
    <t>27417</t>
  </si>
  <si>
    <t>Fife</t>
  </si>
  <si>
    <t>03053</t>
  </si>
  <si>
    <t>Finley</t>
  </si>
  <si>
    <t>27402</t>
  </si>
  <si>
    <t>Franklin Pierce</t>
  </si>
  <si>
    <t>32358</t>
  </si>
  <si>
    <t>Freeman</t>
  </si>
  <si>
    <t>38302</t>
  </si>
  <si>
    <t>Garfield</t>
  </si>
  <si>
    <t>20401</t>
  </si>
  <si>
    <t>Glenwood</t>
  </si>
  <si>
    <t>20404</t>
  </si>
  <si>
    <t>Goldendale</t>
  </si>
  <si>
    <t>13301</t>
  </si>
  <si>
    <t>Grand Coulee Dam</t>
  </si>
  <si>
    <t>39200</t>
  </si>
  <si>
    <t>Grandview</t>
  </si>
  <si>
    <t>39204</t>
  </si>
  <si>
    <t>Granger</t>
  </si>
  <si>
    <t>31332</t>
  </si>
  <si>
    <t>Granite Falls</t>
  </si>
  <si>
    <t>23054</t>
  </si>
  <si>
    <t>Grapeview</t>
  </si>
  <si>
    <t>32312</t>
  </si>
  <si>
    <t>Great Northern</t>
  </si>
  <si>
    <t>06103</t>
  </si>
  <si>
    <t>Green Mountain</t>
  </si>
  <si>
    <t>34324</t>
  </si>
  <si>
    <t>Griffin</t>
  </si>
  <si>
    <t>22204</t>
  </si>
  <si>
    <t>Harrington</t>
  </si>
  <si>
    <t>39203</t>
  </si>
  <si>
    <t>Highland</t>
  </si>
  <si>
    <t>17401</t>
  </si>
  <si>
    <t>Highline</t>
  </si>
  <si>
    <t>06098</t>
  </si>
  <si>
    <t>Hockinson</t>
  </si>
  <si>
    <t>23404</t>
  </si>
  <si>
    <t>Hood Canal</t>
  </si>
  <si>
    <t>14028</t>
  </si>
  <si>
    <t>Hoquiam</t>
  </si>
  <si>
    <t>10070</t>
  </si>
  <si>
    <t>Inchelium</t>
  </si>
  <si>
    <t>31063</t>
  </si>
  <si>
    <t>Index</t>
  </si>
  <si>
    <t>17411</t>
  </si>
  <si>
    <t>Issaquah</t>
  </si>
  <si>
    <t>11056</t>
  </si>
  <si>
    <t>Kahlotus</t>
  </si>
  <si>
    <t>08402</t>
  </si>
  <si>
    <t>Kalama</t>
  </si>
  <si>
    <t>10003</t>
  </si>
  <si>
    <t>Keller</t>
  </si>
  <si>
    <t>08458</t>
  </si>
  <si>
    <t>Kelso</t>
  </si>
  <si>
    <t>03017</t>
  </si>
  <si>
    <t>Kennewick</t>
  </si>
  <si>
    <t>17415</t>
  </si>
  <si>
    <t>Kent</t>
  </si>
  <si>
    <t>33212</t>
  </si>
  <si>
    <t>Kettle Falls</t>
  </si>
  <si>
    <t>03052</t>
  </si>
  <si>
    <t>Kiona Benton</t>
  </si>
  <si>
    <t>19403</t>
  </si>
  <si>
    <t>Kittitas</t>
  </si>
  <si>
    <t>20402</t>
  </si>
  <si>
    <t>Klickitat</t>
  </si>
  <si>
    <t>29311</t>
  </si>
  <si>
    <t>La Conner</t>
  </si>
  <si>
    <t>06101</t>
  </si>
  <si>
    <t>Lacenter</t>
  </si>
  <si>
    <t>38126</t>
  </si>
  <si>
    <t>Lacrosse Joint</t>
  </si>
  <si>
    <t>04129</t>
  </si>
  <si>
    <t>Lake Chelan</t>
  </si>
  <si>
    <t>31004</t>
  </si>
  <si>
    <t>Lake Stevens</t>
  </si>
  <si>
    <t>17414</t>
  </si>
  <si>
    <t>Lake Washington</t>
  </si>
  <si>
    <t>31306</t>
  </si>
  <si>
    <t>Lakewood</t>
  </si>
  <si>
    <t>38264</t>
  </si>
  <si>
    <t>Lamont</t>
  </si>
  <si>
    <t>32362</t>
  </si>
  <si>
    <t>Liberty</t>
  </si>
  <si>
    <t>01158</t>
  </si>
  <si>
    <t>Lind</t>
  </si>
  <si>
    <t>08122</t>
  </si>
  <si>
    <t>Longview</t>
  </si>
  <si>
    <t>33183</t>
  </si>
  <si>
    <t>Loon Lake</t>
  </si>
  <si>
    <t>28144</t>
  </si>
  <si>
    <t>Lopez</t>
  </si>
  <si>
    <t>20406</t>
  </si>
  <si>
    <t>Lyle</t>
  </si>
  <si>
    <t>37504</t>
  </si>
  <si>
    <t>Lynden</t>
  </si>
  <si>
    <t>39120</t>
  </si>
  <si>
    <t>Mabton</t>
  </si>
  <si>
    <t>09207</t>
  </si>
  <si>
    <t>Mansfield</t>
  </si>
  <si>
    <t>04019</t>
  </si>
  <si>
    <t>Manson</t>
  </si>
  <si>
    <t>23311</t>
  </si>
  <si>
    <t>Mary M Knight</t>
  </si>
  <si>
    <t>33207</t>
  </si>
  <si>
    <t>Mary Walker</t>
  </si>
  <si>
    <t>31025</t>
  </si>
  <si>
    <t>Marysville</t>
  </si>
  <si>
    <t>14065</t>
  </si>
  <si>
    <t>Mc Cleary</t>
  </si>
  <si>
    <t>32354</t>
  </si>
  <si>
    <t>Mead</t>
  </si>
  <si>
    <t>32326</t>
  </si>
  <si>
    <t>Medical Lake</t>
  </si>
  <si>
    <t>17400</t>
  </si>
  <si>
    <t>Mercer Island</t>
  </si>
  <si>
    <t>37505</t>
  </si>
  <si>
    <t>Meridian</t>
  </si>
  <si>
    <t>24350</t>
  </si>
  <si>
    <t>Methow Valley</t>
  </si>
  <si>
    <t>30031</t>
  </si>
  <si>
    <t>Mill A</t>
  </si>
  <si>
    <t>31103</t>
  </si>
  <si>
    <t>Monroe</t>
  </si>
  <si>
    <t>14066</t>
  </si>
  <si>
    <t>Montesano</t>
  </si>
  <si>
    <t>21214</t>
  </si>
  <si>
    <t>Morton</t>
  </si>
  <si>
    <t>13161</t>
  </si>
  <si>
    <t>Moses Lake</t>
  </si>
  <si>
    <t>21206</t>
  </si>
  <si>
    <t>Mossyrock</t>
  </si>
  <si>
    <t>39209</t>
  </si>
  <si>
    <t>Mount Adams</t>
  </si>
  <si>
    <t>37507</t>
  </si>
  <si>
    <t>Mount Baker</t>
  </si>
  <si>
    <t>30029</t>
  </si>
  <si>
    <t>Mount Pleasant</t>
  </si>
  <si>
    <t>29320</t>
  </si>
  <si>
    <t>Mt Vernon</t>
  </si>
  <si>
    <t>31006</t>
  </si>
  <si>
    <t>Mukilteo</t>
  </si>
  <si>
    <t>39003</t>
  </si>
  <si>
    <t>Naches Valley</t>
  </si>
  <si>
    <t>21014</t>
  </si>
  <si>
    <t>Napavine</t>
  </si>
  <si>
    <t>25155</t>
  </si>
  <si>
    <t>Naselle Grays Riv</t>
  </si>
  <si>
    <t>24014</t>
  </si>
  <si>
    <t>Nespelem</t>
  </si>
  <si>
    <t>26056</t>
  </si>
  <si>
    <t>Newport</t>
  </si>
  <si>
    <t>32325</t>
  </si>
  <si>
    <t>Nine Mile Falls</t>
  </si>
  <si>
    <t>37506</t>
  </si>
  <si>
    <t>Nooksack Valley</t>
  </si>
  <si>
    <t>14064</t>
  </si>
  <si>
    <t>North Beach</t>
  </si>
  <si>
    <t>11051</t>
  </si>
  <si>
    <t>North Franklin</t>
  </si>
  <si>
    <t>18400</t>
  </si>
  <si>
    <t>North Kitsap</t>
  </si>
  <si>
    <t>23403</t>
  </si>
  <si>
    <t>North Mason</t>
  </si>
  <si>
    <t>25200</t>
  </si>
  <si>
    <t>North River</t>
  </si>
  <si>
    <t>34003</t>
  </si>
  <si>
    <t>North Thurston</t>
  </si>
  <si>
    <t>33211</t>
  </si>
  <si>
    <t>Northport</t>
  </si>
  <si>
    <t>17417</t>
  </si>
  <si>
    <t>Northshore</t>
  </si>
  <si>
    <t>15201</t>
  </si>
  <si>
    <t>Oak Harbor</t>
  </si>
  <si>
    <t>38324</t>
  </si>
  <si>
    <t>Oakesdale</t>
  </si>
  <si>
    <t>14400</t>
  </si>
  <si>
    <t>Oakville</t>
  </si>
  <si>
    <t>25101</t>
  </si>
  <si>
    <t>Ocean Beach</t>
  </si>
  <si>
    <t>14172</t>
  </si>
  <si>
    <t>Ocosta</t>
  </si>
  <si>
    <t>22105</t>
  </si>
  <si>
    <t>Odessa</t>
  </si>
  <si>
    <t>24105</t>
  </si>
  <si>
    <t>Okanogan</t>
  </si>
  <si>
    <t>34111</t>
  </si>
  <si>
    <t>Olympia</t>
  </si>
  <si>
    <t>24019</t>
  </si>
  <si>
    <t>Omak</t>
  </si>
  <si>
    <t>21300</t>
  </si>
  <si>
    <t>Onalaska</t>
  </si>
  <si>
    <t>33030</t>
  </si>
  <si>
    <t>Onion Creek</t>
  </si>
  <si>
    <t>28137</t>
  </si>
  <si>
    <t>Orcas</t>
  </si>
  <si>
    <t>32123</t>
  </si>
  <si>
    <t>Orchard Prairie</t>
  </si>
  <si>
    <t>10065</t>
  </si>
  <si>
    <t>Orient</t>
  </si>
  <si>
    <t>09013</t>
  </si>
  <si>
    <t>Orondo</t>
  </si>
  <si>
    <t>24410</t>
  </si>
  <si>
    <t>Oroville</t>
  </si>
  <si>
    <t>27344</t>
  </si>
  <si>
    <t>Orting</t>
  </si>
  <si>
    <t>01147</t>
  </si>
  <si>
    <t>Othello</t>
  </si>
  <si>
    <t>09102</t>
  </si>
  <si>
    <t>Palisades</t>
  </si>
  <si>
    <t>38301</t>
  </si>
  <si>
    <t>Palouse</t>
  </si>
  <si>
    <t>11001</t>
  </si>
  <si>
    <t>Pasco</t>
  </si>
  <si>
    <t>24122</t>
  </si>
  <si>
    <t>Pateros</t>
  </si>
  <si>
    <t>03050</t>
  </si>
  <si>
    <t>Paterson</t>
  </si>
  <si>
    <t>21301</t>
  </si>
  <si>
    <t>Pe Ell</t>
  </si>
  <si>
    <t>27401</t>
  </si>
  <si>
    <t>Peninsula</t>
  </si>
  <si>
    <t>23402</t>
  </si>
  <si>
    <t>Pioneer</t>
  </si>
  <si>
    <t>12110</t>
  </si>
  <si>
    <t>Pomeroy</t>
  </si>
  <si>
    <t>05121</t>
  </si>
  <si>
    <t>Port Angeles</t>
  </si>
  <si>
    <t>16050</t>
  </si>
  <si>
    <t>Port Townsend</t>
  </si>
  <si>
    <t>36402</t>
  </si>
  <si>
    <t>Prescott</t>
  </si>
  <si>
    <t>03116</t>
  </si>
  <si>
    <t>Prosser</t>
  </si>
  <si>
    <t>38267</t>
  </si>
  <si>
    <t>Pullman</t>
  </si>
  <si>
    <t>27003</t>
  </si>
  <si>
    <t>Puyallup</t>
  </si>
  <si>
    <t>16020</t>
  </si>
  <si>
    <t>Queets-Clearwater</t>
  </si>
  <si>
    <t>16048</t>
  </si>
  <si>
    <t>Quilcene</t>
  </si>
  <si>
    <t>05402</t>
  </si>
  <si>
    <t>Quillayute Valley</t>
  </si>
  <si>
    <t>14097</t>
  </si>
  <si>
    <t>Quinault</t>
  </si>
  <si>
    <t>13144</t>
  </si>
  <si>
    <t>Quincy</t>
  </si>
  <si>
    <t>34307</t>
  </si>
  <si>
    <t>Rainier</t>
  </si>
  <si>
    <t>25116</t>
  </si>
  <si>
    <t>Raymond</t>
  </si>
  <si>
    <t>22009</t>
  </si>
  <si>
    <t>Reardan</t>
  </si>
  <si>
    <t>17403</t>
  </si>
  <si>
    <t>Renton</t>
  </si>
  <si>
    <t>10309</t>
  </si>
  <si>
    <t>Republic</t>
  </si>
  <si>
    <t>03400</t>
  </si>
  <si>
    <t>Richland</t>
  </si>
  <si>
    <t>06122</t>
  </si>
  <si>
    <t>Ridgefield</t>
  </si>
  <si>
    <t>01160</t>
  </si>
  <si>
    <t>Ritzville</t>
  </si>
  <si>
    <t>32416</t>
  </si>
  <si>
    <t>Riverside</t>
  </si>
  <si>
    <t>17407</t>
  </si>
  <si>
    <t>Riverview</t>
  </si>
  <si>
    <t>34401</t>
  </si>
  <si>
    <t>Rochester</t>
  </si>
  <si>
    <t>20403</t>
  </si>
  <si>
    <t>Roosevelt</t>
  </si>
  <si>
    <t>38320</t>
  </si>
  <si>
    <t>Rosalia</t>
  </si>
  <si>
    <t>13160</t>
  </si>
  <si>
    <t>Royal</t>
  </si>
  <si>
    <t>28149</t>
  </si>
  <si>
    <t>San Juan</t>
  </si>
  <si>
    <t>14104</t>
  </si>
  <si>
    <t>Satsop</t>
  </si>
  <si>
    <t>17001</t>
  </si>
  <si>
    <t>Seattle</t>
  </si>
  <si>
    <t>29101</t>
  </si>
  <si>
    <t>Sedro Woolley</t>
  </si>
  <si>
    <t>39119</t>
  </si>
  <si>
    <t>Selah</t>
  </si>
  <si>
    <t>26070</t>
  </si>
  <si>
    <t>Selkirk</t>
  </si>
  <si>
    <t>05323</t>
  </si>
  <si>
    <t>Sequim</t>
  </si>
  <si>
    <t>28010</t>
  </si>
  <si>
    <t>Shaw</t>
  </si>
  <si>
    <t>23309</t>
  </si>
  <si>
    <t>Shelton</t>
  </si>
  <si>
    <t>17412</t>
  </si>
  <si>
    <t>Shoreline</t>
  </si>
  <si>
    <t>30002</t>
  </si>
  <si>
    <t>Skamania</t>
  </si>
  <si>
    <t>17404</t>
  </si>
  <si>
    <t>Skykomish</t>
  </si>
  <si>
    <t>31201</t>
  </si>
  <si>
    <t>Snohomish</t>
  </si>
  <si>
    <t>17410</t>
  </si>
  <si>
    <t>Snoqualmie Valley</t>
  </si>
  <si>
    <t>13156</t>
  </si>
  <si>
    <t>Soap Lake</t>
  </si>
  <si>
    <t>25118</t>
  </si>
  <si>
    <t>South Bend</t>
  </si>
  <si>
    <t>18402</t>
  </si>
  <si>
    <t>South Kitsap</t>
  </si>
  <si>
    <t>15206</t>
  </si>
  <si>
    <t>South Whidbey</t>
  </si>
  <si>
    <t>23042</t>
  </si>
  <si>
    <t>Southside</t>
  </si>
  <si>
    <t>32081</t>
  </si>
  <si>
    <t>Spokane</t>
  </si>
  <si>
    <t>22008</t>
  </si>
  <si>
    <t>Sprague</t>
  </si>
  <si>
    <t>38322</t>
  </si>
  <si>
    <t>St John</t>
  </si>
  <si>
    <t>31401</t>
  </si>
  <si>
    <t>Stanwood-Camano</t>
  </si>
  <si>
    <t>11054</t>
  </si>
  <si>
    <t>Star</t>
  </si>
  <si>
    <t>07035</t>
  </si>
  <si>
    <t>Starbuck</t>
  </si>
  <si>
    <t>04069</t>
  </si>
  <si>
    <t>Stehekin</t>
  </si>
  <si>
    <t>27001</t>
  </si>
  <si>
    <t>Steilacoom Hist.</t>
  </si>
  <si>
    <t>38304</t>
  </si>
  <si>
    <t>Steptoe</t>
  </si>
  <si>
    <t>30303</t>
  </si>
  <si>
    <t>Stevenson-Carson</t>
  </si>
  <si>
    <t>31311</t>
  </si>
  <si>
    <t>Sultan</t>
  </si>
  <si>
    <t>33202</t>
  </si>
  <si>
    <t>Summit Valley</t>
  </si>
  <si>
    <t>27320</t>
  </si>
  <si>
    <t>Sumner</t>
  </si>
  <si>
    <t>39201</t>
  </si>
  <si>
    <t>Sunnyside</t>
  </si>
  <si>
    <t>27010</t>
  </si>
  <si>
    <t>Tacoma</t>
  </si>
  <si>
    <t>14077</t>
  </si>
  <si>
    <t>Taholah</t>
  </si>
  <si>
    <t>17409</t>
  </si>
  <si>
    <t>Tahoma</t>
  </si>
  <si>
    <t>38265</t>
  </si>
  <si>
    <t>Tekoa</t>
  </si>
  <si>
    <t>34402</t>
  </si>
  <si>
    <t>Tenino</t>
  </si>
  <si>
    <t>19400</t>
  </si>
  <si>
    <t>Thorp</t>
  </si>
  <si>
    <t>21237</t>
  </si>
  <si>
    <t>Toledo</t>
  </si>
  <si>
    <t>24404</t>
  </si>
  <si>
    <t>Tonasket</t>
  </si>
  <si>
    <t>39202</t>
  </si>
  <si>
    <t>Toppenish</t>
  </si>
  <si>
    <t>36300</t>
  </si>
  <si>
    <t>Touchet</t>
  </si>
  <si>
    <t>08130</t>
  </si>
  <si>
    <t>Toutle Lake</t>
  </si>
  <si>
    <t>20400</t>
  </si>
  <si>
    <t>Trout Lake</t>
  </si>
  <si>
    <t>17406</t>
  </si>
  <si>
    <t>Tukwila</t>
  </si>
  <si>
    <t>34033</t>
  </si>
  <si>
    <t>Tumwater</t>
  </si>
  <si>
    <t>39002</t>
  </si>
  <si>
    <t>Union Gap</t>
  </si>
  <si>
    <t>27083</t>
  </si>
  <si>
    <t>University Place</t>
  </si>
  <si>
    <t>33070</t>
  </si>
  <si>
    <t>Valley</t>
  </si>
  <si>
    <t>06037</t>
  </si>
  <si>
    <t>Vancouver</t>
  </si>
  <si>
    <t>17402</t>
  </si>
  <si>
    <t>Vashon Island</t>
  </si>
  <si>
    <t>35200</t>
  </si>
  <si>
    <t>Wahkiakum</t>
  </si>
  <si>
    <t>13073</t>
  </si>
  <si>
    <t>Wahluke</t>
  </si>
  <si>
    <t>36401</t>
  </si>
  <si>
    <t>Waitsburg</t>
  </si>
  <si>
    <t>36140</t>
  </si>
  <si>
    <t>Walla Walla</t>
  </si>
  <si>
    <t>39207</t>
  </si>
  <si>
    <t>Wapato</t>
  </si>
  <si>
    <t>13146</t>
  </si>
  <si>
    <t>Warden</t>
  </si>
  <si>
    <t>06112</t>
  </si>
  <si>
    <t>Washougal</t>
  </si>
  <si>
    <t>01109</t>
  </si>
  <si>
    <t>Washtucna</t>
  </si>
  <si>
    <t>09209</t>
  </si>
  <si>
    <t>Waterville</t>
  </si>
  <si>
    <t>33049</t>
  </si>
  <si>
    <t>Wellpinit</t>
  </si>
  <si>
    <t>04246</t>
  </si>
  <si>
    <t>Wenatchee</t>
  </si>
  <si>
    <t>32363</t>
  </si>
  <si>
    <t>West Valley (Spo)</t>
  </si>
  <si>
    <t>39208</t>
  </si>
  <si>
    <t>West Valley (Yak)</t>
  </si>
  <si>
    <t>21303</t>
  </si>
  <si>
    <t>White Pass</t>
  </si>
  <si>
    <t>27416</t>
  </si>
  <si>
    <t>White River</t>
  </si>
  <si>
    <t>20405</t>
  </si>
  <si>
    <t>White Salmon</t>
  </si>
  <si>
    <t>22200</t>
  </si>
  <si>
    <t>Wilbur</t>
  </si>
  <si>
    <t>25160</t>
  </si>
  <si>
    <t>Willapa Valley</t>
  </si>
  <si>
    <t>13167</t>
  </si>
  <si>
    <t>Wilson Creek</t>
  </si>
  <si>
    <t>21232</t>
  </si>
  <si>
    <t>Winlock</t>
  </si>
  <si>
    <t>14117</t>
  </si>
  <si>
    <t>Wishkah Valley</t>
  </si>
  <si>
    <t>20094</t>
  </si>
  <si>
    <t>Wishram</t>
  </si>
  <si>
    <t>08404</t>
  </si>
  <si>
    <t>Woodland</t>
  </si>
  <si>
    <t>39007</t>
  </si>
  <si>
    <t>Yakima</t>
  </si>
  <si>
    <t>34002</t>
  </si>
  <si>
    <t>Yelm</t>
  </si>
  <si>
    <t>39205</t>
  </si>
  <si>
    <t>Zillah</t>
  </si>
  <si>
    <t>Levy Authority after Transfer</t>
  </si>
  <si>
    <t>Maximum LEA</t>
  </si>
  <si>
    <t>Per Pupil Inflator</t>
  </si>
  <si>
    <t>Levy Base with PPI</t>
  </si>
  <si>
    <t>Max LEA</t>
  </si>
  <si>
    <t>Estimated Levy Revenue</t>
  </si>
  <si>
    <t>Estimated LEA</t>
  </si>
  <si>
    <t>Estimated District Levy + LEA</t>
  </si>
  <si>
    <t>State Totals</t>
  </si>
  <si>
    <t>Levy Authority after Transfers</t>
  </si>
  <si>
    <t>Estimated District Levy + LEA Gain / (Loss)</t>
  </si>
  <si>
    <t>Levy Authority Percentage</t>
  </si>
  <si>
    <t>Percent Levy Equalization (LEA)</t>
  </si>
  <si>
    <t>Estimated District Levy Gain / (Loss)</t>
  </si>
  <si>
    <t>Estimated District LEA Gain / (Loss)</t>
  </si>
  <si>
    <t>Max Levy %</t>
  </si>
  <si>
    <t>Comparison between Estimated Levy &amp; LEA with and without Cliff Dropoff in 2018</t>
  </si>
  <si>
    <t>Count</t>
  </si>
  <si>
    <t>LEA districts that are also losing Levy dollars</t>
  </si>
  <si>
    <t>Number of Districts at or close to max who will lose levy dollars</t>
  </si>
  <si>
    <t>Number of Districts who will Lose LEA completely with 2% drop</t>
  </si>
  <si>
    <t>Number of 2016 LEA Districts</t>
  </si>
  <si>
    <t>Summary of Losing Districts with 2018 Cliff</t>
  </si>
  <si>
    <t>Estimated Levy &amp; LEA based on current law with 2015-17 Budget</t>
  </si>
  <si>
    <t xml:space="preserve">Estimated Levy &amp; LEA based on 2015-17 budget without Cliff Dropoff in 2018 </t>
  </si>
  <si>
    <t>Levy for Current Law (Cliff dropoff in 2018)</t>
  </si>
  <si>
    <t>Current Law without Cliff dropoff in 2018</t>
  </si>
  <si>
    <t>211 LEA Districts in 2016</t>
  </si>
  <si>
    <t>3 Districts who lose LEA in 2018</t>
  </si>
  <si>
    <t>146 Districts close or at max who lose levy dollars in 2018</t>
  </si>
  <si>
    <t>91 of the 146 Districts are also 2016 LEA districts</t>
  </si>
  <si>
    <t>07002 - Dayton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</si>
</sst>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&quot;$&quot;* #,##0_);_(&quot;$&quot;* \(#,##0\);_(&quot;$&quot;* &quot;-&quot;??_);_(@_)"/>
  </numFmts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sz val="10"/>
      <name val="Arial MT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Tw Cen MT"/>
      <family val="2"/>
    </font>
    <font>
      <sz val="10"/>
      <color theme="1"/>
      <name val="Tw Cen MT"/>
      <family val="2"/>
    </font>
    <font>
      <b/>
      <sz val="10"/>
      <name val="Tw Cen MT"/>
      <family val="2"/>
    </font>
    <font>
      <sz val="11"/>
      <name val="Calibri"/>
      <family val="2"/>
      <scheme val="minor"/>
    </font>
    <font>
      <b/>
      <sz val="16"/>
      <color theme="3"/>
      <name val="Calibri Light"/>
      <family val="2"/>
      <scheme val="major"/>
    </font>
    <font>
      <sz val="11"/>
      <color theme="1"/>
      <name val="Calibri"/>
      <family val="2"/>
    </font>
    <font>
      <b/>
      <sz val="14"/>
      <color rgb="FFC00000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2"/>
      <color rgb="FFC00000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0FAF7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DECE9"/>
        <bgColor indexed="64"/>
      </patternFill>
    </fill>
    <fill>
      <patternFill patternType="solid">
        <fgColor rgb="FFFDE7E3"/>
        <bgColor indexed="64"/>
      </patternFill>
    </fill>
    <fill>
      <patternFill patternType="solid">
        <fgColor rgb="FFCC99FF"/>
        <bgColor indexed="64"/>
      </patternFill>
    </fill>
  </fills>
  <borders count="29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ck">
        <color theme="0"/>
      </right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/>
      <diagonal/>
    </border>
    <border>
      <left style="thin">
        <color theme="7" tint="0.39994506668294322"/>
      </left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ck">
        <color theme="0"/>
      </right>
      <top/>
      <bottom style="thin">
        <color theme="7" tint="0.39994506668294322"/>
      </bottom>
      <diagonal/>
    </border>
    <border>
      <left/>
      <right style="thin">
        <color theme="7" tint="0.39994506668294322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4"/>
      </right>
      <top/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ck">
        <color theme="0"/>
      </right>
      <top style="thin">
        <color theme="7" tint="0.39994506668294322"/>
      </top>
      <bottom style="thin">
        <color theme="7" tint="0.39994506668294322"/>
      </bottom>
      <diagonal/>
    </border>
    <border>
      <left/>
      <right style="thin">
        <color theme="7" tint="0.39994506668294322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7" tint="0.39994506668294322"/>
      </left>
      <right style="thin">
        <color theme="4"/>
      </right>
      <top style="thin">
        <color theme="7" tint="0.39994506668294322"/>
      </top>
      <bottom style="thin">
        <color theme="7" tint="0.39994506668294322"/>
      </bottom>
      <diagonal/>
    </border>
    <border>
      <left style="thin">
        <color theme="9" tint="0.59996337778862885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ck">
        <color theme="0"/>
      </right>
      <top/>
      <bottom style="thin">
        <color theme="9" tint="0.59996337778862885"/>
      </bottom>
      <diagonal/>
    </border>
    <border>
      <left style="thick">
        <color theme="0"/>
      </left>
      <right style="thin">
        <color theme="9" tint="0.59996337778862885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4"/>
      </right>
      <top/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ck">
        <color theme="0"/>
      </right>
      <top style="thin">
        <color theme="9" tint="0.59996337778862885"/>
      </top>
      <bottom style="thin">
        <color theme="9" tint="0.59996337778862885"/>
      </bottom>
      <diagonal/>
    </border>
    <border>
      <left style="thick">
        <color theme="0"/>
      </left>
      <right style="thin">
        <color theme="9" tint="0.59996337778862885"/>
      </right>
      <top style="thin">
        <color theme="9" tint="0.59996337778862885"/>
      </top>
      <bottom style="thin">
        <color theme="9" tint="0.59996337778862885"/>
      </bottom>
      <diagonal/>
    </border>
    <border>
      <left style="thin">
        <color theme="9" tint="0.59996337778862885"/>
      </left>
      <right style="thin">
        <color theme="4"/>
      </right>
      <top style="thin">
        <color theme="9" tint="0.59996337778862885"/>
      </top>
      <bottom style="thin">
        <color theme="9" tint="0.59996337778862885"/>
      </bottom>
      <diagonal/>
    </border>
    <border>
      <left/>
      <right style="thin">
        <color auto="1"/>
      </right>
      <top style="thick">
        <color theme="4" tint="0.499984740745262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theme="4"/>
      </top>
      <bottom style="double">
        <color theme="4"/>
      </bottom>
      <diagonal/>
    </border>
    <border>
      <left/>
      <right/>
      <top style="thick">
        <color theme="4" tint="0.499984740745262"/>
      </top>
      <bottom/>
      <diagonal/>
    </border>
    <border>
      <left style="thin">
        <color auto="1"/>
      </left>
      <right/>
      <top style="thick">
        <color theme="4" tint="0.499984740745262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 style="thin">
        <color theme="4"/>
      </top>
      <bottom style="double">
        <color theme="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/>
    <xf numFmtId="0" fontId="11" fillId="0" borderId="0"/>
    <xf numFmtId="0" fontId="13" fillId="0" borderId="1" applyNumberFormat="0" applyFill="0" applyAlignment="0" applyProtection="0"/>
    <xf numFmtId="0" fontId="14" fillId="0" borderId="2" applyNumberFormat="0" applyFill="0" applyAlignment="0" applyProtection="0"/>
  </cellStyleXfs>
  <cellXfs count="97">
    <xf numFmtId="0" fontId="0" fillId="0" borderId="0" xfId="0"/>
    <xf numFmtId="164" fontId="0" fillId="0" borderId="0" xfId="1" applyNumberFormat="1" applyFont="1"/>
    <xf numFmtId="0" fontId="4" fillId="0" borderId="0" xfId="5" applyFont="1"/>
    <xf numFmtId="0" fontId="5" fillId="0" borderId="0" xfId="5" applyFont="1"/>
    <xf numFmtId="0" fontId="4" fillId="0" borderId="0" xfId="5" applyFont="1" applyAlignment="1">
      <alignment horizontal="right" wrapText="1"/>
    </xf>
    <xf numFmtId="0" fontId="4" fillId="0" borderId="0" xfId="5" applyFont="1" applyAlignment="1">
      <alignment horizontal="center" wrapText="1"/>
    </xf>
    <xf numFmtId="0" fontId="5" fillId="0" borderId="0" xfId="5" applyFont="1" applyBorder="1"/>
    <xf numFmtId="0" fontId="5" fillId="0" borderId="3" xfId="5" applyFont="1" applyBorder="1"/>
    <xf numFmtId="1" fontId="7" fillId="0" borderId="5" xfId="2" applyNumberFormat="1" applyFont="1" applyBorder="1" applyAlignment="1">
      <alignment horizontal="center"/>
    </xf>
    <xf numFmtId="1" fontId="7" fillId="0" borderId="4" xfId="2" applyNumberFormat="1" applyFont="1" applyBorder="1" applyAlignment="1">
      <alignment horizontal="center"/>
    </xf>
    <xf numFmtId="165" fontId="7" fillId="0" borderId="5" xfId="2" applyNumberFormat="1" applyFont="1" applyBorder="1"/>
    <xf numFmtId="165" fontId="7" fillId="0" borderId="4" xfId="2" applyNumberFormat="1" applyFont="1" applyBorder="1"/>
    <xf numFmtId="0" fontId="5" fillId="0" borderId="0" xfId="5" quotePrefix="1" applyFont="1"/>
    <xf numFmtId="165" fontId="5" fillId="2" borderId="6" xfId="5" applyNumberFormat="1" applyFont="1" applyFill="1" applyBorder="1"/>
    <xf numFmtId="165" fontId="5" fillId="2" borderId="7" xfId="5" applyNumberFormat="1" applyFont="1" applyFill="1" applyBorder="1"/>
    <xf numFmtId="165" fontId="5" fillId="2" borderId="8" xfId="5" applyNumberFormat="1" applyFont="1" applyFill="1" applyBorder="1"/>
    <xf numFmtId="165" fontId="5" fillId="2" borderId="9" xfId="5" applyNumberFormat="1" applyFont="1" applyFill="1" applyBorder="1"/>
    <xf numFmtId="10" fontId="7" fillId="0" borderId="5" xfId="3" applyNumberFormat="1" applyFont="1" applyBorder="1"/>
    <xf numFmtId="10" fontId="7" fillId="0" borderId="4" xfId="3" applyNumberFormat="1" applyFont="1" applyBorder="1"/>
    <xf numFmtId="165" fontId="5" fillId="2" borderId="10" xfId="5" applyNumberFormat="1" applyFont="1" applyFill="1" applyBorder="1"/>
    <xf numFmtId="165" fontId="5" fillId="2" borderId="11" xfId="5" applyNumberFormat="1" applyFont="1" applyFill="1" applyBorder="1"/>
    <xf numFmtId="165" fontId="5" fillId="2" borderId="12" xfId="5" applyNumberFormat="1" applyFont="1" applyFill="1" applyBorder="1"/>
    <xf numFmtId="165" fontId="5" fillId="2" borderId="13" xfId="5" applyNumberFormat="1" applyFont="1" applyFill="1" applyBorder="1"/>
    <xf numFmtId="165" fontId="7" fillId="0" borderId="0" xfId="2" applyNumberFormat="1" applyFont="1"/>
    <xf numFmtId="0" fontId="5" fillId="3" borderId="0" xfId="5" applyFont="1" applyFill="1"/>
    <xf numFmtId="0" fontId="6" fillId="3" borderId="0" xfId="0" applyFont="1" applyFill="1" applyBorder="1" applyAlignment="1">
      <alignment horizontal="center"/>
    </xf>
    <xf numFmtId="0" fontId="6" fillId="3" borderId="3" xfId="0" applyFont="1" applyFill="1" applyBorder="1" applyAlignment="1">
      <alignment horizontal="center"/>
    </xf>
    <xf numFmtId="0" fontId="6" fillId="3" borderId="4" xfId="0" applyFont="1" applyFill="1" applyBorder="1" applyAlignment="1">
      <alignment horizontal="center"/>
    </xf>
    <xf numFmtId="0" fontId="6" fillId="3" borderId="5" xfId="0" applyFont="1" applyFill="1" applyBorder="1" applyAlignment="1">
      <alignment horizontal="center"/>
    </xf>
    <xf numFmtId="0" fontId="4" fillId="3" borderId="0" xfId="5" applyFont="1" applyFill="1"/>
    <xf numFmtId="43" fontId="7" fillId="0" borderId="4" xfId="1" applyFont="1" applyBorder="1" applyAlignment="1">
      <alignment horizontal="center"/>
    </xf>
    <xf numFmtId="165" fontId="5" fillId="4" borderId="14" xfId="5" applyNumberFormat="1" applyFont="1" applyFill="1" applyBorder="1"/>
    <xf numFmtId="165" fontId="5" fillId="4" borderId="15" xfId="5" applyNumberFormat="1" applyFont="1" applyFill="1" applyBorder="1"/>
    <xf numFmtId="165" fontId="5" fillId="5" borderId="16" xfId="5" applyNumberFormat="1" applyFont="1" applyFill="1" applyBorder="1"/>
    <xf numFmtId="165" fontId="5" fillId="5" borderId="17" xfId="5" applyNumberFormat="1" applyFont="1" applyFill="1" applyBorder="1"/>
    <xf numFmtId="165" fontId="5" fillId="4" borderId="18" xfId="5" applyNumberFormat="1" applyFont="1" applyFill="1" applyBorder="1"/>
    <xf numFmtId="165" fontId="5" fillId="4" borderId="19" xfId="5" applyNumberFormat="1" applyFont="1" applyFill="1" applyBorder="1"/>
    <xf numFmtId="165" fontId="5" fillId="5" borderId="20" xfId="5" applyNumberFormat="1" applyFont="1" applyFill="1" applyBorder="1"/>
    <xf numFmtId="165" fontId="5" fillId="5" borderId="21" xfId="5" applyNumberFormat="1" applyFont="1" applyFill="1" applyBorder="1"/>
    <xf numFmtId="0" fontId="8" fillId="3" borderId="0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0" fontId="12" fillId="0" borderId="0" xfId="6" applyFont="1" applyAlignment="1"/>
    <xf numFmtId="0" fontId="13" fillId="0" borderId="1" xfId="7" applyAlignment="1">
      <alignment horizontal="left" wrapText="1"/>
    </xf>
    <xf numFmtId="0" fontId="13" fillId="0" borderId="1" xfId="7" applyAlignment="1">
      <alignment horizontal="center" wrapText="1"/>
    </xf>
    <xf numFmtId="165" fontId="0" fillId="0" borderId="22" xfId="2" applyNumberFormat="1" applyFont="1" applyBorder="1" applyAlignment="1">
      <alignment horizontal="center"/>
    </xf>
    <xf numFmtId="10" fontId="0" fillId="0" borderId="23" xfId="3" applyNumberFormat="1" applyFont="1" applyBorder="1" applyAlignment="1">
      <alignment horizontal="right"/>
    </xf>
    <xf numFmtId="165" fontId="0" fillId="0" borderId="23" xfId="2" applyNumberFormat="1" applyFont="1" applyBorder="1" applyAlignment="1">
      <alignment horizontal="center"/>
    </xf>
    <xf numFmtId="0" fontId="14" fillId="0" borderId="2" xfId="8" applyAlignment="1">
      <alignment horizontal="right"/>
    </xf>
    <xf numFmtId="165" fontId="14" fillId="0" borderId="24" xfId="2" applyNumberFormat="1" applyFont="1" applyBorder="1"/>
    <xf numFmtId="165" fontId="0" fillId="0" borderId="0" xfId="0" applyNumberFormat="1" applyAlignment="1">
      <alignment horizontal="center"/>
    </xf>
    <xf numFmtId="165" fontId="0" fillId="0" borderId="25" xfId="2" applyNumberFormat="1" applyFont="1" applyBorder="1" applyAlignment="1">
      <alignment horizontal="center"/>
    </xf>
    <xf numFmtId="10" fontId="0" fillId="0" borderId="0" xfId="3" applyNumberFormat="1" applyFont="1" applyBorder="1" applyAlignment="1">
      <alignment horizontal="right"/>
    </xf>
    <xf numFmtId="165" fontId="0" fillId="0" borderId="0" xfId="2" applyNumberFormat="1" applyFont="1" applyBorder="1" applyAlignment="1">
      <alignment horizontal="center"/>
    </xf>
    <xf numFmtId="165" fontId="14" fillId="0" borderId="2" xfId="2" applyNumberFormat="1" applyFont="1" applyBorder="1"/>
    <xf numFmtId="165" fontId="0" fillId="0" borderId="26" xfId="2" applyNumberFormat="1" applyFont="1" applyBorder="1" applyAlignment="1">
      <alignment horizontal="center"/>
    </xf>
    <xf numFmtId="10" fontId="0" fillId="0" borderId="27" xfId="3" applyNumberFormat="1" applyFont="1" applyBorder="1" applyAlignment="1">
      <alignment horizontal="right"/>
    </xf>
    <xf numFmtId="165" fontId="0" fillId="0" borderId="27" xfId="2" applyNumberFormat="1" applyFont="1" applyBorder="1" applyAlignment="1">
      <alignment horizontal="center"/>
    </xf>
    <xf numFmtId="165" fontId="14" fillId="0" borderId="28" xfId="2" applyNumberFormat="1" applyFont="1" applyBorder="1"/>
    <xf numFmtId="0" fontId="10" fillId="0" borderId="0" xfId="4" applyFont="1" applyAlignment="1">
      <alignment horizontal="left"/>
    </xf>
    <xf numFmtId="0" fontId="12" fillId="0" borderId="0" xfId="6" applyFont="1" applyAlignment="1">
      <alignment horizontal="left"/>
    </xf>
    <xf numFmtId="0" fontId="0" fillId="0" borderId="0" xfId="0" applyAlignment="1">
      <alignment horizontal="center"/>
    </xf>
    <xf numFmtId="0" fontId="15" fillId="6" borderId="0" xfId="0" applyFont="1" applyFill="1"/>
    <xf numFmtId="0" fontId="0" fillId="6" borderId="0" xfId="0" applyFill="1"/>
    <xf numFmtId="0" fontId="9" fillId="6" borderId="0" xfId="0" applyFont="1" applyFill="1"/>
    <xf numFmtId="0" fontId="6" fillId="6" borderId="0" xfId="0" applyFont="1" applyFill="1" applyBorder="1" applyAlignment="1">
      <alignment horizontal="center"/>
    </xf>
    <xf numFmtId="0" fontId="6" fillId="6" borderId="3" xfId="0" applyFont="1" applyFill="1" applyBorder="1" applyAlignment="1">
      <alignment horizontal="center"/>
    </xf>
    <xf numFmtId="0" fontId="6" fillId="6" borderId="4" xfId="0" applyFont="1" applyFill="1" applyBorder="1" applyAlignment="1">
      <alignment horizontal="center"/>
    </xf>
    <xf numFmtId="0" fontId="6" fillId="6" borderId="5" xfId="0" applyFont="1" applyFill="1" applyBorder="1" applyAlignment="1">
      <alignment horizontal="center"/>
    </xf>
    <xf numFmtId="0" fontId="8" fillId="6" borderId="0" xfId="0" applyFont="1" applyFill="1" applyBorder="1" applyAlignment="1">
      <alignment horizontal="center"/>
    </xf>
    <xf numFmtId="0" fontId="8" fillId="6" borderId="3" xfId="0" applyFont="1" applyFill="1" applyBorder="1" applyAlignment="1">
      <alignment horizontal="center"/>
    </xf>
    <xf numFmtId="0" fontId="8" fillId="6" borderId="4" xfId="0" applyFont="1" applyFill="1" applyBorder="1" applyAlignment="1">
      <alignment horizontal="center"/>
    </xf>
    <xf numFmtId="0" fontId="0" fillId="0" borderId="25" xfId="2" applyNumberFormat="1" applyFont="1" applyBorder="1" applyAlignment="1">
      <alignment horizontal="left"/>
    </xf>
    <xf numFmtId="9" fontId="0" fillId="0" borderId="0" xfId="3" applyNumberFormat="1" applyFont="1" applyBorder="1" applyAlignment="1">
      <alignment horizontal="right"/>
    </xf>
    <xf numFmtId="9" fontId="0" fillId="0" borderId="23" xfId="3" applyNumberFormat="1" applyFont="1" applyBorder="1" applyAlignment="1">
      <alignment horizontal="right"/>
    </xf>
    <xf numFmtId="0" fontId="5" fillId="0" borderId="0" xfId="5" applyFont="1" applyAlignment="1">
      <alignment horizontal="right"/>
    </xf>
    <xf numFmtId="164" fontId="0" fillId="0" borderId="25" xfId="1" applyNumberFormat="1" applyFont="1" applyBorder="1" applyAlignment="1">
      <alignment horizontal="center"/>
    </xf>
    <xf numFmtId="165" fontId="0" fillId="0" borderId="0" xfId="0" applyNumberFormat="1"/>
    <xf numFmtId="0" fontId="17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7" fillId="0" borderId="0" xfId="0" applyFont="1" applyFill="1" applyAlignment="1">
      <alignment horizontal="center" wrapText="1"/>
    </xf>
    <xf numFmtId="0" fontId="5" fillId="0" borderId="0" xfId="5" applyFont="1" applyFill="1"/>
    <xf numFmtId="0" fontId="0" fillId="0" borderId="0" xfId="0" applyFill="1"/>
    <xf numFmtId="0" fontId="16" fillId="0" borderId="0" xfId="6" applyFont="1" applyAlignment="1">
      <alignment horizontal="center" wrapText="1"/>
    </xf>
    <xf numFmtId="0" fontId="10" fillId="0" borderId="0" xfId="4" applyFont="1" applyAlignment="1">
      <alignment horizontal="left"/>
    </xf>
    <xf numFmtId="0" fontId="12" fillId="0" borderId="0" xfId="6" applyFont="1" applyAlignment="1" applyProtection="1">
      <alignment horizontal="left"/>
      <protection locked="0"/>
    </xf>
    <xf numFmtId="0" fontId="16" fillId="0" borderId="0" xfId="6" applyFont="1" applyAlignment="1">
      <alignment horizontal="center"/>
    </xf>
    <xf numFmtId="0" fontId="4" fillId="3" borderId="0" xfId="5" applyFont="1" applyFill="1" applyBorder="1" applyAlignment="1">
      <alignment horizontal="center" wrapText="1"/>
    </xf>
    <xf numFmtId="0" fontId="4" fillId="3" borderId="3" xfId="5" applyFont="1" applyFill="1" applyBorder="1" applyAlignment="1">
      <alignment horizontal="center" wrapText="1"/>
    </xf>
    <xf numFmtId="0" fontId="4" fillId="3" borderId="4" xfId="5" applyFont="1" applyFill="1" applyBorder="1" applyAlignment="1">
      <alignment horizontal="center" wrapText="1"/>
    </xf>
    <xf numFmtId="165" fontId="6" fillId="3" borderId="5" xfId="2" applyNumberFormat="1" applyFont="1" applyFill="1" applyBorder="1" applyAlignment="1">
      <alignment horizontal="center" wrapText="1"/>
    </xf>
    <xf numFmtId="165" fontId="6" fillId="3" borderId="4" xfId="2" applyNumberFormat="1" applyFont="1" applyFill="1" applyBorder="1" applyAlignment="1">
      <alignment horizontal="center" wrapText="1"/>
    </xf>
    <xf numFmtId="0" fontId="4" fillId="6" borderId="0" xfId="5" applyFont="1" applyFill="1" applyBorder="1" applyAlignment="1">
      <alignment horizontal="center" wrapText="1"/>
    </xf>
    <xf numFmtId="0" fontId="4" fillId="6" borderId="3" xfId="5" applyFont="1" applyFill="1" applyBorder="1" applyAlignment="1">
      <alignment horizontal="center" wrapText="1"/>
    </xf>
    <xf numFmtId="0" fontId="4" fillId="6" borderId="4" xfId="5" applyFont="1" applyFill="1" applyBorder="1" applyAlignment="1">
      <alignment horizontal="center" wrapText="1"/>
    </xf>
    <xf numFmtId="165" fontId="6" fillId="6" borderId="5" xfId="2" applyNumberFormat="1" applyFont="1" applyFill="1" applyBorder="1" applyAlignment="1">
      <alignment horizontal="center" wrapText="1"/>
    </xf>
    <xf numFmtId="165" fontId="6" fillId="6" borderId="4" xfId="2" applyNumberFormat="1" applyFont="1" applyFill="1" applyBorder="1" applyAlignment="1">
      <alignment horizontal="center" wrapText="1"/>
    </xf>
  </cellXfs>
  <cellStyles count="9">
    <cellStyle name="Comma" xfId="1" builtinId="3"/>
    <cellStyle name="Currency" xfId="2" builtinId="4"/>
    <cellStyle name="Heading 2 2" xfId="7"/>
    <cellStyle name="Normal" xfId="0" builtinId="0"/>
    <cellStyle name="Normal 2" xfId="5"/>
    <cellStyle name="Normal 3" xfId="6"/>
    <cellStyle name="Percent" xfId="3" builtinId="5"/>
    <cellStyle name="Title" xfId="4" builtinId="15"/>
    <cellStyle name="Total 2" xfId="8"/>
  </cellStyles>
  <dxfs count="1">
    <dxf>
      <font>
        <color rgb="FFC00000"/>
      </font>
    </dxf>
  </dxfs>
  <tableStyles count="0" defaultTableStyle="TableStyleMedium2" defaultPivotStyle="PivotStyleLight16"/>
  <colors>
    <mruColors>
      <color rgb="FFCC99FF"/>
      <color rgb="FFCC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"/>
  <sheetViews>
    <sheetView tabSelected="1" workbookViewId="0">
      <selection activeCell="A22" sqref="A22:B22"/>
    </sheetView>
  </sheetViews>
  <sheetFormatPr defaultRowHeight="14.5"/>
  <cols>
    <col min="1" max="1" width="58.26953125" bestFit="1" customWidth="1"/>
    <col min="2" max="9" width="19.1796875" style="61" customWidth="1"/>
  </cols>
  <sheetData>
    <row r="1" spans="1:9" ht="21">
      <c r="A1" s="84" t="s">
        <v>613</v>
      </c>
      <c r="B1" s="84"/>
      <c r="C1" s="84"/>
      <c r="D1" s="84"/>
      <c r="E1" s="84"/>
      <c r="F1" s="84"/>
      <c r="G1" s="59"/>
      <c r="H1"/>
      <c r="I1"/>
    </row>
    <row r="2" spans="1:9" ht="18.5">
      <c r="A2" s="85" t="s">
        <v>628</v>
      </c>
      <c r="B2" s="85"/>
      <c r="C2" s="42"/>
    </row>
    <row r="3" spans="1:9" ht="18.5">
      <c r="A3" s="60"/>
      <c r="B3" s="60"/>
      <c r="C3" s="42"/>
    </row>
    <row r="4" spans="1:9" ht="18.5">
      <c r="A4" s="60"/>
      <c r="B4" s="83" t="s">
        <v>620</v>
      </c>
      <c r="C4" s="86"/>
      <c r="D4" s="86"/>
      <c r="E4" s="86"/>
      <c r="F4" s="83" t="s">
        <v>621</v>
      </c>
      <c r="G4" s="83"/>
      <c r="H4" s="83"/>
      <c r="I4" s="83"/>
    </row>
    <row r="5" spans="1:9" ht="17.5" thickBot="1">
      <c r="A5" s="43"/>
      <c r="B5" s="44">
        <v>2016</v>
      </c>
      <c r="C5" s="44">
        <v>2017</v>
      </c>
      <c r="D5" s="44">
        <v>2018</v>
      </c>
      <c r="E5" s="44">
        <v>2019</v>
      </c>
      <c r="F5" s="44">
        <v>2016</v>
      </c>
      <c r="G5" s="44">
        <v>2017</v>
      </c>
      <c r="H5" s="44">
        <v>2018</v>
      </c>
      <c r="I5" s="44">
        <v>2019</v>
      </c>
    </row>
    <row r="6" spans="1:9" ht="15" thickTop="1">
      <c r="A6" t="s">
        <v>3</v>
      </c>
      <c r="B6" s="51">
        <f>VLOOKUP(LEFT(A2,5),DETAIL!A:BO,8,FALSE)</f>
        <v>4827913.5008417601</v>
      </c>
      <c r="C6" s="51">
        <f>VLOOKUP(LEFT(A2,5),DETAIL!A:BO,9,FALSE)</f>
        <v>5257220.8146960363</v>
      </c>
      <c r="D6" s="51">
        <f>VLOOKUP(LEFT(A2,5),DETAIL!A:BO,24,FALSE)</f>
        <v>4445835.5434904424</v>
      </c>
      <c r="E6" s="45">
        <f>VLOOKUP(LEFT(A2,5),DETAIL!A:BO,25,FALSE)</f>
        <v>4484657.360263383</v>
      </c>
      <c r="F6" s="55">
        <f>VLOOKUP(LEFT(A2,5),DETAIL!A:BO,40,FALSE)</f>
        <v>4827913.5008417601</v>
      </c>
      <c r="G6" s="51">
        <f>VLOOKUP(LEFT(A2,5),DETAIL!A:BO,41,FALSE)</f>
        <v>5257220.8146960363</v>
      </c>
      <c r="H6" s="51">
        <f>VLOOKUP(LEFT(A2,5),DETAIL!A:BO,56,FALSE)</f>
        <v>5059552.5164522612</v>
      </c>
      <c r="I6" s="45">
        <f>VLOOKUP(LEFT(A2,5),DETAIL!A:BO,57,FALSE)</f>
        <v>5102778.176383201</v>
      </c>
    </row>
    <row r="7" spans="1:9">
      <c r="A7" t="s">
        <v>599</v>
      </c>
      <c r="B7" s="52">
        <f>VLOOKUP(LEFT(A2,5),DETAIL!A:BO,12,FALSE)</f>
        <v>4.2700000000000002E-2</v>
      </c>
      <c r="C7" s="52">
        <f>VLOOKUP(LEFT(A2,5),DETAIL!A:BO,13,FALSE)</f>
        <v>1.09E-2</v>
      </c>
      <c r="D7" s="52">
        <f>VLOOKUP(LEFT(A2,5),DETAIL!A:BO,28,FALSE)</f>
        <v>2.1999999999999999E-2</v>
      </c>
      <c r="E7" s="46">
        <f>VLOOKUP(LEFT(A2,5),DETAIL!A:BO,29,FALSE)</f>
        <v>2.81E-2</v>
      </c>
      <c r="F7" s="56">
        <f>VLOOKUP(LEFT(A2,5),DETAIL!A:BO,44,FALSE)</f>
        <v>4.2700000000000002E-2</v>
      </c>
      <c r="G7" s="52">
        <f>VLOOKUP(LEFT(A2,5),DETAIL!A:BO,45,FALSE)</f>
        <v>1.09E-2</v>
      </c>
      <c r="H7" s="52">
        <f>VLOOKUP(LEFT(A2,5),DETAIL!A:BO,60,FALSE)</f>
        <v>2.1999999999999999E-2</v>
      </c>
      <c r="I7" s="46">
        <f>VLOOKUP(LEFT(A2,5),DETAIL!A:BO,61,FALSE)</f>
        <v>2.81E-2</v>
      </c>
    </row>
    <row r="8" spans="1:9">
      <c r="A8" t="s">
        <v>600</v>
      </c>
      <c r="B8" s="53">
        <f>VLOOKUP(LEFT(A2,5),DETAIL!A:BO,10,FALSE)</f>
        <v>5202735</v>
      </c>
      <c r="C8" s="53">
        <f>VLOOKUP(LEFT(A2,5),DETAIL!A:BO,11,FALSE)</f>
        <v>5361187</v>
      </c>
      <c r="D8" s="53">
        <f>VLOOKUP(LEFT(A2,5),DETAIL!A:BO,26,FALSE)</f>
        <v>4623269</v>
      </c>
      <c r="E8" s="47">
        <f>VLOOKUP(LEFT(A2,5),DETAIL!A:BO,27,FALSE)</f>
        <v>4713631</v>
      </c>
      <c r="F8" s="57">
        <f>VLOOKUP(LEFT(A2,5),DETAIL!A:BO,42,FALSE)</f>
        <v>5202735</v>
      </c>
      <c r="G8" s="53">
        <f>VLOOKUP(LEFT(A2,5),DETAIL!A:BO,43,FALSE)</f>
        <v>5361187</v>
      </c>
      <c r="H8" s="53">
        <f>VLOOKUP(LEFT(A2,5),DETAIL!A:BO,58,FALSE)</f>
        <v>5261480</v>
      </c>
      <c r="I8" s="47">
        <f>VLOOKUP(LEFT(A2,5),DETAIL!A:BO,59,FALSE)</f>
        <v>5363311</v>
      </c>
    </row>
    <row r="9" spans="1:9">
      <c r="A9" t="s">
        <v>608</v>
      </c>
      <c r="B9" s="52">
        <f>VLOOKUP(LEFT(A2,5),DETAIL!A:BO,14,FALSE)</f>
        <v>0.28000000000000003</v>
      </c>
      <c r="C9" s="52">
        <f>VLOOKUP(LEFT(A2,5),DETAIL!A:BO,15,FALSE)</f>
        <v>0.28000000000000003</v>
      </c>
      <c r="D9" s="52">
        <f>VLOOKUP(LEFT(A2,5),DETAIL!A:BO,30,FALSE)</f>
        <v>0.24</v>
      </c>
      <c r="E9" s="46">
        <f>VLOOKUP(LEFT(A2,5),DETAIL!A:BO,31,FALSE)</f>
        <v>0.24</v>
      </c>
      <c r="F9" s="56">
        <f>VLOOKUP(LEFT(A2,5),DETAIL!A:BO,46,FALSE)</f>
        <v>0.28000000000000003</v>
      </c>
      <c r="G9" s="52">
        <f>VLOOKUP(LEFT(A2,5),DETAIL!A:BO,47,FALSE)</f>
        <v>0.28000000000000003</v>
      </c>
      <c r="H9" s="52">
        <f>VLOOKUP(LEFT(A2,5),DETAIL!A:BO,62,FALSE)</f>
        <v>0.28000000000000003</v>
      </c>
      <c r="I9" s="46">
        <f>VLOOKUP(LEFT(A2,5),DETAIL!A:BO,63,FALSE)</f>
        <v>0.28000000000000003</v>
      </c>
    </row>
    <row r="10" spans="1:9">
      <c r="A10" t="s">
        <v>606</v>
      </c>
      <c r="B10" s="53">
        <f>VLOOKUP(LEFT(A2,5),DETAIL!A:BO,16,FALSE)</f>
        <v>1460121</v>
      </c>
      <c r="C10" s="53">
        <f>VLOOKUP(LEFT(A2,5),DETAIL!A:BO,17,FALSE)</f>
        <v>1504589</v>
      </c>
      <c r="D10" s="53">
        <f>VLOOKUP(LEFT(A2,5),DETAIL!A:BO,32,FALSE)</f>
        <v>1112140</v>
      </c>
      <c r="E10" s="47">
        <f>VLOOKUP(LEFT(A2,5),DETAIL!A:BO,33,FALSE)</f>
        <v>1133876</v>
      </c>
      <c r="F10" s="57">
        <f>VLOOKUP(LEFT(A2,5),DETAIL!A:BO,48,FALSE)</f>
        <v>1460121</v>
      </c>
      <c r="G10" s="53">
        <f>VLOOKUP(LEFT(A2,5),DETAIL!A:BO,49,FALSE)</f>
        <v>1504589</v>
      </c>
      <c r="H10" s="53">
        <f>VLOOKUP(LEFT(A2,5),DETAIL!A:BO,64,FALSE)</f>
        <v>1476607</v>
      </c>
      <c r="I10" s="47">
        <f>VLOOKUP(LEFT(A2,5),DETAIL!A:BO,65,FALSE)</f>
        <v>1505186</v>
      </c>
    </row>
    <row r="11" spans="1:9">
      <c r="A11" t="s">
        <v>609</v>
      </c>
      <c r="B11" s="73">
        <v>0.14000000000000001</v>
      </c>
      <c r="C11" s="73">
        <v>0.14000000000000001</v>
      </c>
      <c r="D11" s="73">
        <v>0.12</v>
      </c>
      <c r="E11" s="74">
        <v>0.12</v>
      </c>
      <c r="F11" s="73">
        <v>0.14000000000000001</v>
      </c>
      <c r="G11" s="73">
        <v>0.14000000000000001</v>
      </c>
      <c r="H11" s="73">
        <v>0.14000000000000001</v>
      </c>
      <c r="I11" s="74">
        <v>0.14000000000000001</v>
      </c>
    </row>
    <row r="12" spans="1:9">
      <c r="A12" t="s">
        <v>601</v>
      </c>
      <c r="B12" s="53">
        <f>VLOOKUP(LEFT(A2,5),DETAIL!A:BO,18,FALSE)</f>
        <v>0</v>
      </c>
      <c r="C12" s="53">
        <f>VLOOKUP(LEFT(A2,5),DETAIL!A:BO,19,FALSE)</f>
        <v>0</v>
      </c>
      <c r="D12" s="53">
        <f>VLOOKUP(LEFT(A2,5),DETAIL!A:BO,34,FALSE)</f>
        <v>0</v>
      </c>
      <c r="E12" s="47">
        <f>VLOOKUP(LEFT(A2,5),DETAIL!A:BO,35,FALSE)</f>
        <v>0</v>
      </c>
      <c r="F12" s="57">
        <f>VLOOKUP(LEFT(A2,5),DETAIL!A:BO,50,FALSE)</f>
        <v>0</v>
      </c>
      <c r="G12" s="53">
        <f>VLOOKUP(LEFT(A2,5),DETAIL!A:BO,51,FALSE)</f>
        <v>0</v>
      </c>
      <c r="H12" s="53">
        <f>VLOOKUP(LEFT(A2,5),DETAIL!A:BO,66,FALSE)</f>
        <v>0</v>
      </c>
      <c r="I12" s="47">
        <f>VLOOKUP(LEFT(A2,5),DETAIL!A:BO,67,FALSE)</f>
        <v>0</v>
      </c>
    </row>
    <row r="13" spans="1:9">
      <c r="A13" t="s">
        <v>602</v>
      </c>
      <c r="B13" s="53">
        <f>VLOOKUP(LEFT(A2,5),DETAIL!A:BO,6,FALSE)</f>
        <v>1300000</v>
      </c>
      <c r="C13" s="53">
        <f>VLOOKUP(LEFT(A2,5),DETAIL!A:BO,7,FALSE)</f>
        <v>1300000</v>
      </c>
      <c r="D13" s="53">
        <f>VLOOKUP(LEFT(A2,5),DETAIL!A:BO,22,FALSE)</f>
        <v>1112140</v>
      </c>
      <c r="E13" s="47">
        <f>VLOOKUP(LEFT(A2,5),DETAIL!A:BO,23,FALSE)</f>
        <v>1133876</v>
      </c>
      <c r="F13" s="57">
        <f>VLOOKUP(LEFT(A2,5),DETAIL!A:BO,38,FALSE)</f>
        <v>1300000</v>
      </c>
      <c r="G13" s="53">
        <f>VLOOKUP(LEFT(A2,5),DETAIL!A:BO,39,FALSE)</f>
        <v>1300000</v>
      </c>
      <c r="H13" s="53">
        <f>VLOOKUP(LEFT(A2,5),DETAIL!A:BO,54,FALSE)</f>
        <v>1300000</v>
      </c>
      <c r="I13" s="47">
        <f>VLOOKUP(LEFT(A2,5),DETAIL!A:BO,55,FALSE)</f>
        <v>1300000</v>
      </c>
    </row>
    <row r="14" spans="1:9">
      <c r="A14" t="s">
        <v>603</v>
      </c>
      <c r="B14" s="53">
        <f>VLOOKUP(LEFT(A2,5),DETAIL!A:BO,4,FALSE)</f>
        <v>0</v>
      </c>
      <c r="C14" s="53">
        <f>VLOOKUP(LEFT(A2,5),DETAIL!A:BO,5,FALSE)</f>
        <v>0</v>
      </c>
      <c r="D14" s="53">
        <f>VLOOKUP(LEFT(A2,5),DETAIL!A:BO,20,FALSE)</f>
        <v>0</v>
      </c>
      <c r="E14" s="47">
        <f>VLOOKUP(LEFT(A2,5),DETAIL!A:BO,21,FALSE)</f>
        <v>0</v>
      </c>
      <c r="F14" s="57">
        <f>VLOOKUP(LEFT(A2,5),DETAIL!A:BO,36,FALSE)</f>
        <v>0</v>
      </c>
      <c r="G14" s="53">
        <f>VLOOKUP(LEFT(A2,5),DETAIL!A:BO,37,FALSE)</f>
        <v>0</v>
      </c>
      <c r="H14" s="53">
        <f>VLOOKUP(LEFT(A2,5),DETAIL!A:BO,52,FALSE)</f>
        <v>0</v>
      </c>
      <c r="I14" s="47">
        <f>VLOOKUP(LEFT(A2,5),DETAIL!A:BO,53,FALSE)</f>
        <v>0</v>
      </c>
    </row>
    <row r="15" spans="1:9" ht="15" thickBot="1">
      <c r="A15" s="48" t="s">
        <v>604</v>
      </c>
      <c r="B15" s="54">
        <f>B13+B14</f>
        <v>1300000</v>
      </c>
      <c r="C15" s="54">
        <f t="shared" ref="C15:I15" si="0">C13+C14</f>
        <v>1300000</v>
      </c>
      <c r="D15" s="54">
        <f t="shared" si="0"/>
        <v>1112140</v>
      </c>
      <c r="E15" s="49">
        <f t="shared" si="0"/>
        <v>1133876</v>
      </c>
      <c r="F15" s="58">
        <f t="shared" si="0"/>
        <v>1300000</v>
      </c>
      <c r="G15" s="54">
        <f t="shared" si="0"/>
        <v>1300000</v>
      </c>
      <c r="H15" s="54">
        <f t="shared" si="0"/>
        <v>1300000</v>
      </c>
      <c r="I15" s="49">
        <f t="shared" si="0"/>
        <v>1300000</v>
      </c>
    </row>
    <row r="16" spans="1:9" ht="15.5" thickTop="1" thickBot="1">
      <c r="F16"/>
      <c r="G16"/>
      <c r="H16"/>
      <c r="I16"/>
    </row>
    <row r="17" spans="1:9" ht="15" thickTop="1">
      <c r="A17" s="72" t="s">
        <v>610</v>
      </c>
      <c r="B17" s="51">
        <f t="shared" ref="B17:E17" si="1">B13-F13</f>
        <v>0</v>
      </c>
      <c r="C17" s="51">
        <f t="shared" si="1"/>
        <v>0</v>
      </c>
      <c r="D17" s="51">
        <f>D13-H13</f>
        <v>-187860</v>
      </c>
      <c r="E17" s="45">
        <f t="shared" si="1"/>
        <v>-166124</v>
      </c>
      <c r="F17"/>
      <c r="G17"/>
      <c r="H17"/>
      <c r="I17"/>
    </row>
    <row r="18" spans="1:9">
      <c r="A18" t="s">
        <v>611</v>
      </c>
      <c r="B18" s="53">
        <f t="shared" ref="B18:E18" si="2">B14-F14</f>
        <v>0</v>
      </c>
      <c r="C18" s="53">
        <f t="shared" si="2"/>
        <v>0</v>
      </c>
      <c r="D18" s="53">
        <f>D14-H14</f>
        <v>0</v>
      </c>
      <c r="E18" s="47">
        <f t="shared" si="2"/>
        <v>0</v>
      </c>
      <c r="F18"/>
      <c r="G18"/>
      <c r="H18"/>
      <c r="I18"/>
    </row>
    <row r="19" spans="1:9" ht="15" thickBot="1">
      <c r="A19" s="48" t="s">
        <v>607</v>
      </c>
      <c r="B19" s="54">
        <f>B15-F15</f>
        <v>0</v>
      </c>
      <c r="C19" s="54">
        <f>C15-G15</f>
        <v>0</v>
      </c>
      <c r="D19" s="54">
        <f>D15-H15</f>
        <v>-187860</v>
      </c>
      <c r="E19" s="49">
        <f>E15-I15</f>
        <v>-166124</v>
      </c>
      <c r="F19"/>
      <c r="G19"/>
      <c r="H19"/>
      <c r="I19"/>
    </row>
    <row r="20" spans="1:9" ht="15" thickTop="1">
      <c r="F20"/>
      <c r="G20"/>
      <c r="H20"/>
      <c r="I20"/>
    </row>
    <row r="21" spans="1:9">
      <c r="B21" s="50"/>
    </row>
    <row r="22" spans="1:9" ht="16" thickBot="1">
      <c r="A22" s="83" t="s">
        <v>619</v>
      </c>
      <c r="B22" s="83"/>
    </row>
    <row r="23" spans="1:9" ht="15" thickTop="1">
      <c r="A23" s="72" t="s">
        <v>618</v>
      </c>
      <c r="B23" s="76">
        <v>211</v>
      </c>
    </row>
    <row r="24" spans="1:9">
      <c r="A24" t="s">
        <v>617</v>
      </c>
      <c r="B24" s="1">
        <v>3</v>
      </c>
    </row>
    <row r="25" spans="1:9">
      <c r="A25" t="s">
        <v>616</v>
      </c>
      <c r="B25" s="1">
        <v>146</v>
      </c>
    </row>
    <row r="26" spans="1:9">
      <c r="A26" t="s">
        <v>615</v>
      </c>
      <c r="B26" s="1">
        <v>91</v>
      </c>
    </row>
  </sheetData>
  <sheetProtection sheet="1" objects="1" scenarios="1"/>
  <mergeCells count="5">
    <mergeCell ref="A22:B22"/>
    <mergeCell ref="A1:F1"/>
    <mergeCell ref="A2:B2"/>
    <mergeCell ref="B4:E4"/>
    <mergeCell ref="F4:I4"/>
  </mergeCells>
  <conditionalFormatting sqref="B19:E19">
    <cfRule type="cellIs" dxfId="0" priority="1" operator="lessThan">
      <formula>0</formula>
    </cfRule>
  </conditionalFormatting>
  <pageMargins left="0.7" right="0.7" top="0.75" bottom="0.75" header="0.3" footer="0.3"/>
  <pageSetup scale="62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DETAIL!$C$6:$C$302</xm:f>
          </x14:formula1>
          <xm:sqref>A2:B2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P302"/>
  <sheetViews>
    <sheetView workbookViewId="0"/>
  </sheetViews>
  <sheetFormatPr defaultRowHeight="14.5"/>
  <cols>
    <col min="1" max="1" width="6.54296875" style="3" bestFit="1" customWidth="1"/>
    <col min="2" max="2" width="18" style="3" bestFit="1" customWidth="1"/>
    <col min="3" max="3" width="18" style="3" customWidth="1"/>
    <col min="4" max="5" width="14.453125" style="3" customWidth="1"/>
    <col min="6" max="7" width="16" style="3" customWidth="1"/>
    <col min="8" max="9" width="16" style="23" customWidth="1"/>
    <col min="10" max="11" width="17.26953125" style="23" customWidth="1"/>
    <col min="12" max="15" width="7.81640625" style="23" customWidth="1"/>
    <col min="16" max="17" width="16" style="23" customWidth="1"/>
    <col min="18" max="19" width="14.453125" style="23" customWidth="1"/>
    <col min="20" max="21" width="14.453125" style="3" customWidth="1"/>
    <col min="22" max="23" width="16" style="3" customWidth="1"/>
    <col min="24" max="25" width="16" style="23" customWidth="1"/>
    <col min="26" max="27" width="17.26953125" style="23" customWidth="1"/>
    <col min="28" max="31" width="7.81640625" style="23" customWidth="1"/>
    <col min="32" max="33" width="16" style="23" customWidth="1"/>
    <col min="34" max="35" width="14.453125" style="23" customWidth="1"/>
    <col min="36" max="37" width="13.1796875" customWidth="1"/>
    <col min="38" max="40" width="14.54296875" customWidth="1"/>
    <col min="41" max="43" width="15.54296875" customWidth="1"/>
    <col min="44" max="47" width="7" customWidth="1"/>
    <col min="48" max="49" width="14.54296875" customWidth="1"/>
    <col min="50" max="53" width="13.1796875" customWidth="1"/>
    <col min="54" max="55" width="14.54296875" customWidth="1"/>
    <col min="56" max="59" width="15.54296875" customWidth="1"/>
    <col min="60" max="63" width="7" customWidth="1"/>
    <col min="64" max="65" width="14.54296875" customWidth="1"/>
    <col min="66" max="67" width="13.1796875" customWidth="1"/>
    <col min="68" max="68" width="9.7265625" bestFit="1" customWidth="1"/>
  </cols>
  <sheetData>
    <row r="1" spans="1:68">
      <c r="A1" s="2">
        <v>1</v>
      </c>
      <c r="B1" s="3">
        <f>A1+1</f>
        <v>2</v>
      </c>
      <c r="C1" s="3">
        <f t="shared" ref="C1:AI1" si="0">B1+1</f>
        <v>3</v>
      </c>
      <c r="D1" s="3">
        <f t="shared" si="0"/>
        <v>4</v>
      </c>
      <c r="E1" s="3">
        <f t="shared" si="0"/>
        <v>5</v>
      </c>
      <c r="F1" s="3">
        <f t="shared" si="0"/>
        <v>6</v>
      </c>
      <c r="G1" s="3">
        <f t="shared" si="0"/>
        <v>7</v>
      </c>
      <c r="H1" s="3">
        <f t="shared" si="0"/>
        <v>8</v>
      </c>
      <c r="I1" s="3">
        <f t="shared" si="0"/>
        <v>9</v>
      </c>
      <c r="J1" s="3">
        <f t="shared" si="0"/>
        <v>10</v>
      </c>
      <c r="K1" s="3">
        <f t="shared" si="0"/>
        <v>11</v>
      </c>
      <c r="L1" s="3">
        <f t="shared" si="0"/>
        <v>12</v>
      </c>
      <c r="M1" s="3">
        <f t="shared" si="0"/>
        <v>13</v>
      </c>
      <c r="N1" s="3">
        <f t="shared" si="0"/>
        <v>14</v>
      </c>
      <c r="O1" s="3">
        <f t="shared" si="0"/>
        <v>15</v>
      </c>
      <c r="P1" s="3">
        <f t="shared" si="0"/>
        <v>16</v>
      </c>
      <c r="Q1" s="3">
        <f t="shared" si="0"/>
        <v>17</v>
      </c>
      <c r="R1" s="3">
        <f t="shared" si="0"/>
        <v>18</v>
      </c>
      <c r="S1" s="3">
        <f t="shared" si="0"/>
        <v>19</v>
      </c>
      <c r="T1" s="3">
        <f t="shared" si="0"/>
        <v>20</v>
      </c>
      <c r="U1" s="3">
        <f t="shared" si="0"/>
        <v>21</v>
      </c>
      <c r="V1" s="3">
        <f t="shared" si="0"/>
        <v>22</v>
      </c>
      <c r="W1" s="3">
        <f t="shared" si="0"/>
        <v>23</v>
      </c>
      <c r="X1" s="3">
        <f t="shared" si="0"/>
        <v>24</v>
      </c>
      <c r="Y1" s="3">
        <f t="shared" si="0"/>
        <v>25</v>
      </c>
      <c r="Z1" s="3">
        <f t="shared" si="0"/>
        <v>26</v>
      </c>
      <c r="AA1" s="3">
        <f t="shared" si="0"/>
        <v>27</v>
      </c>
      <c r="AB1" s="3">
        <f t="shared" si="0"/>
        <v>28</v>
      </c>
      <c r="AC1" s="3">
        <f t="shared" si="0"/>
        <v>29</v>
      </c>
      <c r="AD1" s="3">
        <f t="shared" si="0"/>
        <v>30</v>
      </c>
      <c r="AE1" s="3">
        <f t="shared" si="0"/>
        <v>31</v>
      </c>
      <c r="AF1" s="3">
        <f t="shared" si="0"/>
        <v>32</v>
      </c>
      <c r="AG1" s="3">
        <f t="shared" si="0"/>
        <v>33</v>
      </c>
      <c r="AH1" s="3">
        <f t="shared" si="0"/>
        <v>34</v>
      </c>
      <c r="AI1" s="3">
        <f t="shared" si="0"/>
        <v>35</v>
      </c>
      <c r="AJ1" s="3">
        <f>AI1+1</f>
        <v>36</v>
      </c>
      <c r="AK1" s="3">
        <f t="shared" ref="AK1" si="1">AJ1+1</f>
        <v>37</v>
      </c>
      <c r="AL1" s="3">
        <f t="shared" ref="AL1" si="2">AK1+1</f>
        <v>38</v>
      </c>
      <c r="AM1" s="3">
        <f t="shared" ref="AM1" si="3">AL1+1</f>
        <v>39</v>
      </c>
      <c r="AN1" s="3">
        <f t="shared" ref="AN1" si="4">AM1+1</f>
        <v>40</v>
      </c>
      <c r="AO1" s="3">
        <f t="shared" ref="AO1" si="5">AN1+1</f>
        <v>41</v>
      </c>
      <c r="AP1" s="3">
        <f t="shared" ref="AP1" si="6">AO1+1</f>
        <v>42</v>
      </c>
      <c r="AQ1" s="3">
        <f t="shared" ref="AQ1" si="7">AP1+1</f>
        <v>43</v>
      </c>
      <c r="AR1" s="3">
        <f t="shared" ref="AR1" si="8">AQ1+1</f>
        <v>44</v>
      </c>
      <c r="AS1" s="3">
        <f t="shared" ref="AS1" si="9">AR1+1</f>
        <v>45</v>
      </c>
      <c r="AT1" s="3">
        <f t="shared" ref="AT1" si="10">AS1+1</f>
        <v>46</v>
      </c>
      <c r="AU1" s="3">
        <f t="shared" ref="AU1" si="11">AT1+1</f>
        <v>47</v>
      </c>
      <c r="AV1" s="3">
        <f t="shared" ref="AV1" si="12">AU1+1</f>
        <v>48</v>
      </c>
      <c r="AW1" s="3">
        <f t="shared" ref="AW1" si="13">AV1+1</f>
        <v>49</v>
      </c>
      <c r="AX1" s="3">
        <f t="shared" ref="AX1" si="14">AW1+1</f>
        <v>50</v>
      </c>
      <c r="AY1" s="3">
        <f t="shared" ref="AY1" si="15">AX1+1</f>
        <v>51</v>
      </c>
      <c r="AZ1" s="3">
        <f t="shared" ref="AZ1" si="16">AY1+1</f>
        <v>52</v>
      </c>
      <c r="BA1" s="3">
        <f t="shared" ref="BA1" si="17">AZ1+1</f>
        <v>53</v>
      </c>
      <c r="BB1" s="3">
        <f t="shared" ref="BB1" si="18">BA1+1</f>
        <v>54</v>
      </c>
      <c r="BC1" s="3">
        <f t="shared" ref="BC1" si="19">BB1+1</f>
        <v>55</v>
      </c>
      <c r="BD1" s="3">
        <f t="shared" ref="BD1" si="20">BC1+1</f>
        <v>56</v>
      </c>
      <c r="BE1" s="3">
        <f t="shared" ref="BE1" si="21">BD1+1</f>
        <v>57</v>
      </c>
      <c r="BF1" s="3">
        <f t="shared" ref="BF1" si="22">BE1+1</f>
        <v>58</v>
      </c>
      <c r="BG1" s="3">
        <f t="shared" ref="BG1" si="23">BF1+1</f>
        <v>59</v>
      </c>
      <c r="BH1" s="3">
        <f t="shared" ref="BH1" si="24">BG1+1</f>
        <v>60</v>
      </c>
      <c r="BI1" s="3">
        <f t="shared" ref="BI1" si="25">BH1+1</f>
        <v>61</v>
      </c>
      <c r="BJ1" s="3">
        <f t="shared" ref="BJ1" si="26">BI1+1</f>
        <v>62</v>
      </c>
      <c r="BK1" s="3">
        <f t="shared" ref="BK1" si="27">BJ1+1</f>
        <v>63</v>
      </c>
      <c r="BL1" s="3">
        <f t="shared" ref="BL1" si="28">BK1+1</f>
        <v>64</v>
      </c>
      <c r="BM1" s="3">
        <f t="shared" ref="BM1" si="29">BL1+1</f>
        <v>65</v>
      </c>
      <c r="BN1" s="3">
        <f t="shared" ref="BN1" si="30">BM1+1</f>
        <v>66</v>
      </c>
      <c r="BO1" s="3">
        <f t="shared" ref="BO1" si="31">BN1+1</f>
        <v>67</v>
      </c>
    </row>
    <row r="2" spans="1:68">
      <c r="A2" s="2"/>
      <c r="D2" s="29" t="s">
        <v>622</v>
      </c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62" t="s">
        <v>623</v>
      </c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4"/>
      <c r="BA2" s="64"/>
      <c r="BB2" s="64"/>
      <c r="BC2" s="64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</row>
    <row r="3" spans="1:68" ht="15" customHeight="1">
      <c r="A3" s="4"/>
      <c r="B3" s="5"/>
      <c r="C3" s="5"/>
      <c r="D3" s="87" t="s">
        <v>1</v>
      </c>
      <c r="E3" s="88"/>
      <c r="F3" s="87" t="s">
        <v>2</v>
      </c>
      <c r="G3" s="89"/>
      <c r="H3" s="90" t="s">
        <v>3</v>
      </c>
      <c r="I3" s="91"/>
      <c r="J3" s="90" t="s">
        <v>4</v>
      </c>
      <c r="K3" s="91"/>
      <c r="L3" s="90" t="s">
        <v>0</v>
      </c>
      <c r="M3" s="91"/>
      <c r="N3" s="90" t="s">
        <v>5</v>
      </c>
      <c r="O3" s="91"/>
      <c r="P3" s="90" t="s">
        <v>597</v>
      </c>
      <c r="Q3" s="91"/>
      <c r="R3" s="90" t="s">
        <v>598</v>
      </c>
      <c r="S3" s="91"/>
      <c r="T3" s="87" t="s">
        <v>1</v>
      </c>
      <c r="U3" s="88"/>
      <c r="V3" s="87" t="s">
        <v>2</v>
      </c>
      <c r="W3" s="89"/>
      <c r="X3" s="90" t="s">
        <v>3</v>
      </c>
      <c r="Y3" s="91"/>
      <c r="Z3" s="90" t="s">
        <v>4</v>
      </c>
      <c r="AA3" s="91"/>
      <c r="AB3" s="90" t="s">
        <v>0</v>
      </c>
      <c r="AC3" s="91"/>
      <c r="AD3" s="90" t="s">
        <v>5</v>
      </c>
      <c r="AE3" s="91"/>
      <c r="AF3" s="90" t="s">
        <v>597</v>
      </c>
      <c r="AG3" s="91"/>
      <c r="AH3" s="90" t="s">
        <v>598</v>
      </c>
      <c r="AI3" s="91"/>
      <c r="AJ3" s="92" t="s">
        <v>1</v>
      </c>
      <c r="AK3" s="93"/>
      <c r="AL3" s="92" t="s">
        <v>2</v>
      </c>
      <c r="AM3" s="94"/>
      <c r="AN3" s="95" t="s">
        <v>3</v>
      </c>
      <c r="AO3" s="96"/>
      <c r="AP3" s="95" t="s">
        <v>4</v>
      </c>
      <c r="AQ3" s="96"/>
      <c r="AR3" s="95" t="s">
        <v>0</v>
      </c>
      <c r="AS3" s="96"/>
      <c r="AT3" s="95" t="s">
        <v>5</v>
      </c>
      <c r="AU3" s="96"/>
      <c r="AV3" s="95" t="s">
        <v>597</v>
      </c>
      <c r="AW3" s="96"/>
      <c r="AX3" s="95" t="s">
        <v>598</v>
      </c>
      <c r="AY3" s="96"/>
      <c r="AZ3" s="92" t="s">
        <v>1</v>
      </c>
      <c r="BA3" s="93"/>
      <c r="BB3" s="92" t="s">
        <v>2</v>
      </c>
      <c r="BC3" s="94"/>
      <c r="BD3" s="95" t="s">
        <v>3</v>
      </c>
      <c r="BE3" s="96"/>
      <c r="BF3" s="95" t="s">
        <v>4</v>
      </c>
      <c r="BG3" s="96"/>
      <c r="BH3" s="95" t="s">
        <v>0</v>
      </c>
      <c r="BI3" s="96"/>
      <c r="BJ3" s="95" t="s">
        <v>612</v>
      </c>
      <c r="BK3" s="96"/>
      <c r="BL3" s="95" t="s">
        <v>597</v>
      </c>
      <c r="BM3" s="96"/>
      <c r="BN3" s="95" t="s">
        <v>598</v>
      </c>
      <c r="BO3" s="96"/>
    </row>
    <row r="4" spans="1:68">
      <c r="A4" s="2"/>
      <c r="B4" s="2"/>
      <c r="C4" s="2"/>
      <c r="D4" s="25">
        <v>2016</v>
      </c>
      <c r="E4" s="26">
        <v>2017</v>
      </c>
      <c r="F4" s="25">
        <v>2016</v>
      </c>
      <c r="G4" s="27">
        <v>2017</v>
      </c>
      <c r="H4" s="28">
        <v>2016</v>
      </c>
      <c r="I4" s="27">
        <v>2017</v>
      </c>
      <c r="J4" s="28">
        <v>2016</v>
      </c>
      <c r="K4" s="27">
        <v>2017</v>
      </c>
      <c r="L4" s="28">
        <v>2016</v>
      </c>
      <c r="M4" s="27">
        <v>2017</v>
      </c>
      <c r="N4" s="28">
        <v>2016</v>
      </c>
      <c r="O4" s="27">
        <v>2017</v>
      </c>
      <c r="P4" s="28">
        <v>2016</v>
      </c>
      <c r="Q4" s="27">
        <v>2017</v>
      </c>
      <c r="R4" s="28">
        <v>2016</v>
      </c>
      <c r="S4" s="27">
        <v>2017</v>
      </c>
      <c r="T4" s="39">
        <v>2018</v>
      </c>
      <c r="U4" s="40">
        <v>2019</v>
      </c>
      <c r="V4" s="39">
        <v>2018</v>
      </c>
      <c r="W4" s="41">
        <v>2019</v>
      </c>
      <c r="X4" s="28">
        <v>2018</v>
      </c>
      <c r="Y4" s="27">
        <v>2019</v>
      </c>
      <c r="Z4" s="28">
        <v>2018</v>
      </c>
      <c r="AA4" s="27">
        <v>2019</v>
      </c>
      <c r="AB4" s="28">
        <v>2018</v>
      </c>
      <c r="AC4" s="27">
        <v>2019</v>
      </c>
      <c r="AD4" s="28">
        <v>2018</v>
      </c>
      <c r="AE4" s="27">
        <v>2019</v>
      </c>
      <c r="AF4" s="28">
        <v>2018</v>
      </c>
      <c r="AG4" s="27">
        <v>2019</v>
      </c>
      <c r="AH4" s="28">
        <v>2018</v>
      </c>
      <c r="AI4" s="27">
        <v>2019</v>
      </c>
      <c r="AJ4" s="65">
        <v>2016</v>
      </c>
      <c r="AK4" s="66">
        <v>2017</v>
      </c>
      <c r="AL4" s="65">
        <v>2016</v>
      </c>
      <c r="AM4" s="67">
        <v>2017</v>
      </c>
      <c r="AN4" s="68">
        <v>2016</v>
      </c>
      <c r="AO4" s="67">
        <v>2017</v>
      </c>
      <c r="AP4" s="68">
        <v>2016</v>
      </c>
      <c r="AQ4" s="67">
        <v>2017</v>
      </c>
      <c r="AR4" s="68">
        <v>2016</v>
      </c>
      <c r="AS4" s="67">
        <v>2017</v>
      </c>
      <c r="AT4" s="68">
        <v>2016</v>
      </c>
      <c r="AU4" s="67">
        <v>2017</v>
      </c>
      <c r="AV4" s="68">
        <v>2016</v>
      </c>
      <c r="AW4" s="67">
        <v>2017</v>
      </c>
      <c r="AX4" s="68">
        <v>2016</v>
      </c>
      <c r="AY4" s="67">
        <v>2017</v>
      </c>
      <c r="AZ4" s="69">
        <v>2018</v>
      </c>
      <c r="BA4" s="70">
        <v>2019</v>
      </c>
      <c r="BB4" s="69">
        <v>2018</v>
      </c>
      <c r="BC4" s="71">
        <v>2019</v>
      </c>
      <c r="BD4" s="68">
        <v>2018</v>
      </c>
      <c r="BE4" s="67">
        <v>2019</v>
      </c>
      <c r="BF4" s="68">
        <v>2018</v>
      </c>
      <c r="BG4" s="67">
        <v>2019</v>
      </c>
      <c r="BH4" s="68">
        <v>2018</v>
      </c>
      <c r="BI4" s="67">
        <v>2019</v>
      </c>
      <c r="BJ4" s="68">
        <v>2018</v>
      </c>
      <c r="BK4" s="67">
        <v>2019</v>
      </c>
      <c r="BL4" s="68">
        <v>2018</v>
      </c>
      <c r="BM4" s="67">
        <v>2019</v>
      </c>
      <c r="BN4" s="68">
        <v>2018</v>
      </c>
      <c r="BO4" s="67">
        <v>2019</v>
      </c>
    </row>
    <row r="5" spans="1:68">
      <c r="C5" s="75" t="s">
        <v>614</v>
      </c>
      <c r="D5" s="6">
        <f>COUNTIF(D8:D302,"&lt;&gt;0")</f>
        <v>211</v>
      </c>
      <c r="E5" s="6">
        <f>COUNTIF(E8:E302,"&lt;&gt;0")</f>
        <v>209</v>
      </c>
      <c r="F5" s="6"/>
      <c r="G5" s="6"/>
      <c r="H5" s="8"/>
      <c r="I5" s="9"/>
      <c r="J5" s="8"/>
      <c r="K5" s="9"/>
      <c r="L5" s="10"/>
      <c r="M5" s="11"/>
      <c r="N5" s="10"/>
      <c r="O5" s="11"/>
      <c r="P5" s="8"/>
      <c r="Q5" s="9"/>
      <c r="R5" s="6"/>
      <c r="S5" s="6"/>
      <c r="T5" s="6">
        <f>COUNTIF(T8:T302,"&lt;&gt;0")</f>
        <v>208</v>
      </c>
      <c r="U5" s="6">
        <f>COUNTIF(U8:U302,"&lt;&gt;0")</f>
        <v>208</v>
      </c>
      <c r="X5" s="8"/>
      <c r="Y5" s="9"/>
      <c r="Z5" s="8"/>
      <c r="AA5" s="30"/>
      <c r="AB5" s="10"/>
      <c r="AC5" s="11"/>
      <c r="AD5" s="10"/>
      <c r="AE5" s="11"/>
      <c r="AF5" s="8"/>
      <c r="AG5" s="9"/>
      <c r="AH5" s="10"/>
      <c r="AI5" s="11"/>
      <c r="AJ5" s="6">
        <f>COUNTIF(AJ8:AJ302,"&lt;&gt;0")</f>
        <v>211</v>
      </c>
      <c r="AK5" s="6">
        <f>COUNTIF(AK8:AK302,"&lt;&gt;0")</f>
        <v>209</v>
      </c>
      <c r="AL5" s="3"/>
      <c r="AM5" s="3"/>
      <c r="AN5" s="8"/>
      <c r="AO5" s="9"/>
      <c r="AP5" s="8"/>
      <c r="AQ5" s="9"/>
      <c r="AR5" s="10"/>
      <c r="AS5" s="11"/>
      <c r="AT5" s="10"/>
      <c r="AU5" s="11"/>
      <c r="AV5" s="8"/>
      <c r="AW5" s="9"/>
      <c r="AX5" s="10"/>
      <c r="AY5" s="11"/>
      <c r="AZ5" s="6">
        <f>COUNTIF(AZ8:AZ302,"&lt;&gt;0")</f>
        <v>207</v>
      </c>
      <c r="BA5" s="6">
        <f>COUNTIF(BA8:BA302,"&lt;&gt;0")</f>
        <v>207</v>
      </c>
      <c r="BB5" s="3"/>
      <c r="BC5" s="3"/>
      <c r="BD5" s="8"/>
      <c r="BE5" s="9"/>
      <c r="BF5" s="8"/>
      <c r="BG5" s="30"/>
      <c r="BH5" s="10"/>
      <c r="BI5" s="11"/>
      <c r="BJ5" s="10"/>
      <c r="BK5" s="11"/>
      <c r="BL5" s="8"/>
      <c r="BM5" s="9"/>
      <c r="BN5" s="10"/>
      <c r="BO5" s="11"/>
    </row>
    <row r="6" spans="1:68">
      <c r="A6" s="12" t="s">
        <v>6</v>
      </c>
      <c r="B6" s="2" t="s">
        <v>605</v>
      </c>
      <c r="C6" s="2" t="str">
        <f>CONCATENATE(A6," - ",B6)</f>
        <v>00000 - State Totals</v>
      </c>
      <c r="D6" s="13">
        <v>384232562</v>
      </c>
      <c r="E6" s="14">
        <v>396108724</v>
      </c>
      <c r="F6" s="15">
        <v>2374187975.9840002</v>
      </c>
      <c r="G6" s="16">
        <v>2389203378.243</v>
      </c>
      <c r="H6" s="10">
        <v>9871799703.9326286</v>
      </c>
      <c r="I6" s="11">
        <v>10746893430.617903</v>
      </c>
      <c r="J6" s="10">
        <v>10638210332</v>
      </c>
      <c r="K6" s="11">
        <v>10959422208</v>
      </c>
      <c r="L6" s="17">
        <v>4.2700000000000002E-2</v>
      </c>
      <c r="M6" s="18">
        <v>1.09E-2</v>
      </c>
      <c r="N6" s="17">
        <v>0.29342108847110543</v>
      </c>
      <c r="O6" s="18">
        <v>0.29338158079656312</v>
      </c>
      <c r="P6" s="10">
        <v>3121474514</v>
      </c>
      <c r="Q6" s="11">
        <v>3215578266</v>
      </c>
      <c r="R6" s="10">
        <v>386789366.13800001</v>
      </c>
      <c r="S6" s="11">
        <v>399434113.02899987</v>
      </c>
      <c r="T6" s="31">
        <v>298683402</v>
      </c>
      <c r="U6" s="32">
        <v>306105848</v>
      </c>
      <c r="V6" s="33">
        <v>1997029700.8620007</v>
      </c>
      <c r="W6" s="34">
        <v>2059065589.7210002</v>
      </c>
      <c r="X6" s="10">
        <v>9115193930.532011</v>
      </c>
      <c r="Y6" s="11">
        <v>9317331998.9819794</v>
      </c>
      <c r="Z6" s="10">
        <v>9478982308</v>
      </c>
      <c r="AA6" s="11">
        <v>9793048184</v>
      </c>
      <c r="AB6" s="17">
        <v>2.1999999999999999E-2</v>
      </c>
      <c r="AC6" s="18">
        <v>2.81E-2</v>
      </c>
      <c r="AD6" s="17">
        <v>0.25347370592433854</v>
      </c>
      <c r="AE6" s="18">
        <v>0.25351530466849381</v>
      </c>
      <c r="AF6" s="10">
        <v>2402939835</v>
      </c>
      <c r="AG6" s="11">
        <v>2483101806</v>
      </c>
      <c r="AH6" s="10">
        <v>299377721.2050001</v>
      </c>
      <c r="AI6" s="11">
        <v>306864823.78499997</v>
      </c>
      <c r="AJ6" s="13">
        <v>384232562</v>
      </c>
      <c r="AK6" s="14">
        <v>396108724</v>
      </c>
      <c r="AL6" s="15">
        <v>2374187975.9840002</v>
      </c>
      <c r="AM6" s="16">
        <v>2389203378.243</v>
      </c>
      <c r="AN6" s="10">
        <v>9871799703.9326286</v>
      </c>
      <c r="AO6" s="11">
        <v>10746893430.617903</v>
      </c>
      <c r="AP6" s="10">
        <v>10638210332</v>
      </c>
      <c r="AQ6" s="11">
        <v>10959422208</v>
      </c>
      <c r="AR6" s="17">
        <v>4.2700000000000002E-2</v>
      </c>
      <c r="AS6" s="18">
        <v>1.09E-2</v>
      </c>
      <c r="AT6" s="17">
        <v>0.29342108847110543</v>
      </c>
      <c r="AU6" s="18">
        <v>0.29338158079656312</v>
      </c>
      <c r="AV6" s="10">
        <v>3121474514</v>
      </c>
      <c r="AW6" s="11">
        <v>3215578266</v>
      </c>
      <c r="AX6" s="10">
        <v>386789366.13800001</v>
      </c>
      <c r="AY6" s="11">
        <v>399434113.02899987</v>
      </c>
      <c r="AZ6" s="31">
        <v>389229550</v>
      </c>
      <c r="BA6" s="32">
        <v>398141260</v>
      </c>
      <c r="BB6" s="33">
        <v>2387029201.0609999</v>
      </c>
      <c r="BC6" s="34">
        <v>2396601027.441</v>
      </c>
      <c r="BD6" s="10">
        <v>10430589495.028988</v>
      </c>
      <c r="BE6" s="11">
        <v>10642614034.268969</v>
      </c>
      <c r="BF6" s="10">
        <v>10846875458</v>
      </c>
      <c r="BG6" s="11">
        <v>11185995297</v>
      </c>
      <c r="BH6" s="17">
        <v>2.1999999999999999E-2</v>
      </c>
      <c r="BI6" s="18">
        <v>2.81E-2</v>
      </c>
      <c r="BJ6" s="17">
        <v>0.29345338354119049</v>
      </c>
      <c r="BK6" s="18">
        <v>0.29348993923504241</v>
      </c>
      <c r="BL6" s="10">
        <v>3183533347</v>
      </c>
      <c r="BM6" s="11">
        <v>3283632325</v>
      </c>
      <c r="BN6" s="10">
        <v>392238545.93599993</v>
      </c>
      <c r="BO6" s="11">
        <v>401822552.50999993</v>
      </c>
    </row>
    <row r="7" spans="1:68" ht="6.75" customHeight="1">
      <c r="D7" s="6"/>
      <c r="E7" s="7"/>
      <c r="H7" s="10"/>
      <c r="I7" s="11"/>
      <c r="J7" s="10"/>
      <c r="K7" s="11"/>
      <c r="L7" s="17"/>
      <c r="M7" s="18"/>
      <c r="N7" s="17"/>
      <c r="O7" s="18"/>
      <c r="P7" s="10"/>
      <c r="Q7" s="11"/>
      <c r="R7" s="10"/>
      <c r="S7" s="11"/>
      <c r="T7" s="6"/>
      <c r="U7" s="7"/>
      <c r="X7" s="10"/>
      <c r="Y7" s="11"/>
      <c r="Z7" s="10"/>
      <c r="AA7" s="11"/>
      <c r="AB7" s="17"/>
      <c r="AC7" s="18"/>
      <c r="AD7" s="17"/>
      <c r="AE7" s="18"/>
      <c r="AF7" s="10"/>
      <c r="AG7" s="11"/>
      <c r="AH7" s="10"/>
      <c r="AI7" s="11"/>
      <c r="AJ7" s="6"/>
      <c r="AK7" s="7"/>
      <c r="AL7" s="3"/>
      <c r="AM7" s="3"/>
      <c r="AN7" s="10"/>
      <c r="AO7" s="11"/>
      <c r="AP7" s="10"/>
      <c r="AQ7" s="11"/>
      <c r="AR7" s="17"/>
      <c r="AS7" s="18"/>
      <c r="AT7" s="17"/>
      <c r="AU7" s="18"/>
      <c r="AV7" s="10"/>
      <c r="AW7" s="11"/>
      <c r="AX7" s="10"/>
      <c r="AY7" s="11"/>
      <c r="AZ7" s="6"/>
      <c r="BA7" s="7"/>
      <c r="BB7" s="3"/>
      <c r="BC7" s="3"/>
      <c r="BD7" s="10"/>
      <c r="BE7" s="11"/>
      <c r="BF7" s="10"/>
      <c r="BG7" s="11"/>
      <c r="BH7" s="17"/>
      <c r="BI7" s="18"/>
      <c r="BJ7" s="17"/>
      <c r="BK7" s="18"/>
      <c r="BL7" s="10"/>
      <c r="BM7" s="11"/>
      <c r="BN7" s="10"/>
      <c r="BO7" s="11"/>
    </row>
    <row r="8" spans="1:68">
      <c r="A8" s="3" t="s">
        <v>7</v>
      </c>
      <c r="B8" s="3" t="s">
        <v>8</v>
      </c>
      <c r="C8" s="3" t="str">
        <f>CONCATENATE(A8," - ",B8)</f>
        <v>14005 - Aberdeen</v>
      </c>
      <c r="D8" s="19">
        <v>2945823</v>
      </c>
      <c r="E8" s="20">
        <v>3014651</v>
      </c>
      <c r="F8" s="21">
        <v>5300000</v>
      </c>
      <c r="G8" s="22">
        <v>5300000</v>
      </c>
      <c r="H8" s="10">
        <v>33715011.045255408</v>
      </c>
      <c r="I8" s="11">
        <v>36529149.141359515</v>
      </c>
      <c r="J8" s="10">
        <v>36332522</v>
      </c>
      <c r="K8" s="11">
        <v>37251544</v>
      </c>
      <c r="L8" s="17">
        <v>4.2700000000000002E-2</v>
      </c>
      <c r="M8" s="18">
        <v>1.09E-2</v>
      </c>
      <c r="N8" s="17">
        <v>0.28000000000000003</v>
      </c>
      <c r="O8" s="18">
        <v>0.28000000000000003</v>
      </c>
      <c r="P8" s="10">
        <v>9845851</v>
      </c>
      <c r="Q8" s="11">
        <v>10094899</v>
      </c>
      <c r="R8" s="10">
        <v>2945822.6540000001</v>
      </c>
      <c r="S8" s="11">
        <v>3014651.4270000001</v>
      </c>
      <c r="T8" s="35">
        <v>2278206</v>
      </c>
      <c r="U8" s="36">
        <v>2304784</v>
      </c>
      <c r="V8" s="37">
        <v>5225466.3459999999</v>
      </c>
      <c r="W8" s="38">
        <v>5300000</v>
      </c>
      <c r="X8" s="10">
        <v>31064695.456436075</v>
      </c>
      <c r="Y8" s="11">
        <v>31351511.746352166</v>
      </c>
      <c r="Z8" s="10">
        <v>32304491</v>
      </c>
      <c r="AA8" s="11">
        <v>32952230</v>
      </c>
      <c r="AB8" s="17">
        <v>2.1999999999999999E-2</v>
      </c>
      <c r="AC8" s="18">
        <v>2.81E-2</v>
      </c>
      <c r="AD8" s="17">
        <v>0.24</v>
      </c>
      <c r="AE8" s="18">
        <v>0.24</v>
      </c>
      <c r="AF8" s="10">
        <v>7503672</v>
      </c>
      <c r="AG8" s="11">
        <v>7654128</v>
      </c>
      <c r="AH8" s="10">
        <v>2278205.6540000001</v>
      </c>
      <c r="AI8" s="11">
        <v>2304783.6779999998</v>
      </c>
      <c r="AJ8" s="19">
        <v>2945823</v>
      </c>
      <c r="AK8" s="20">
        <v>3014651</v>
      </c>
      <c r="AL8" s="21">
        <v>5300000</v>
      </c>
      <c r="AM8" s="22">
        <v>5300000</v>
      </c>
      <c r="AN8" s="10">
        <v>33715011.045255408</v>
      </c>
      <c r="AO8" s="11">
        <v>36529149.141359515</v>
      </c>
      <c r="AP8" s="10">
        <v>36332522</v>
      </c>
      <c r="AQ8" s="11">
        <v>37251544</v>
      </c>
      <c r="AR8" s="17">
        <v>4.2700000000000002E-2</v>
      </c>
      <c r="AS8" s="18">
        <v>1.09E-2</v>
      </c>
      <c r="AT8" s="17">
        <v>0.28000000000000003</v>
      </c>
      <c r="AU8" s="18">
        <v>0.28000000000000003</v>
      </c>
      <c r="AV8" s="10">
        <v>9845851</v>
      </c>
      <c r="AW8" s="11">
        <v>10094899</v>
      </c>
      <c r="AX8" s="10">
        <v>2945822.6540000001</v>
      </c>
      <c r="AY8" s="11">
        <v>3014651.4270000001</v>
      </c>
      <c r="AZ8" s="35">
        <v>2944517</v>
      </c>
      <c r="BA8" s="36">
        <v>2980493</v>
      </c>
      <c r="BB8" s="37">
        <v>5300000</v>
      </c>
      <c r="BC8" s="38">
        <v>5300000</v>
      </c>
      <c r="BD8" s="10">
        <v>35185255.255961582</v>
      </c>
      <c r="BE8" s="11">
        <v>35501992.499817416</v>
      </c>
      <c r="BF8" s="10">
        <v>36589503</v>
      </c>
      <c r="BG8" s="11">
        <v>37314622</v>
      </c>
      <c r="BH8" s="17">
        <v>2.1999999999999999E-2</v>
      </c>
      <c r="BI8" s="18">
        <v>2.81E-2</v>
      </c>
      <c r="BJ8" s="17">
        <v>0.28000000000000003</v>
      </c>
      <c r="BK8" s="18">
        <v>0.28000000000000003</v>
      </c>
      <c r="BL8" s="10">
        <v>9915491</v>
      </c>
      <c r="BM8" s="11">
        <v>10111993</v>
      </c>
      <c r="BN8" s="10">
        <v>2944517.2069999999</v>
      </c>
      <c r="BO8" s="11">
        <v>2980493.3470000001</v>
      </c>
      <c r="BP8" s="77">
        <f>V8-BB8</f>
        <v>-74533.654000000097</v>
      </c>
    </row>
    <row r="9" spans="1:68">
      <c r="A9" s="3" t="s">
        <v>9</v>
      </c>
      <c r="B9" s="3" t="s">
        <v>10</v>
      </c>
      <c r="C9" s="3" t="str">
        <f t="shared" ref="C9:C72" si="32">CONCATENATE(A9," - ",B9)</f>
        <v>21226 - Adna</v>
      </c>
      <c r="D9" s="19">
        <v>305678</v>
      </c>
      <c r="E9" s="20">
        <v>329644</v>
      </c>
      <c r="F9" s="21">
        <v>683760</v>
      </c>
      <c r="G9" s="22">
        <v>683760</v>
      </c>
      <c r="H9" s="10">
        <v>5750885.7359766746</v>
      </c>
      <c r="I9" s="11">
        <v>6365412.6678813985</v>
      </c>
      <c r="J9" s="10">
        <v>6197364</v>
      </c>
      <c r="K9" s="11">
        <v>6491294</v>
      </c>
      <c r="L9" s="17">
        <v>4.2700000000000002E-2</v>
      </c>
      <c r="M9" s="18">
        <v>1.09E-2</v>
      </c>
      <c r="N9" s="17">
        <v>0.28000000000000003</v>
      </c>
      <c r="O9" s="18">
        <v>0.28000000000000003</v>
      </c>
      <c r="P9" s="10">
        <v>1681566</v>
      </c>
      <c r="Q9" s="11">
        <v>1761319</v>
      </c>
      <c r="R9" s="10">
        <v>305677.57500000001</v>
      </c>
      <c r="S9" s="11">
        <v>329644.11499999999</v>
      </c>
      <c r="T9" s="35">
        <v>240588</v>
      </c>
      <c r="U9" s="36">
        <v>253986</v>
      </c>
      <c r="V9" s="37">
        <v>683760</v>
      </c>
      <c r="W9" s="38">
        <v>683760</v>
      </c>
      <c r="X9" s="10">
        <v>5343361.2592113037</v>
      </c>
      <c r="Y9" s="11">
        <v>5505699.576705303</v>
      </c>
      <c r="Z9" s="10">
        <v>5556615</v>
      </c>
      <c r="AA9" s="11">
        <v>5786805</v>
      </c>
      <c r="AB9" s="17">
        <v>2.1999999999999999E-2</v>
      </c>
      <c r="AC9" s="18">
        <v>2.81E-2</v>
      </c>
      <c r="AD9" s="17">
        <v>0.24</v>
      </c>
      <c r="AE9" s="18">
        <v>0.24</v>
      </c>
      <c r="AF9" s="10">
        <v>1292321</v>
      </c>
      <c r="AG9" s="11">
        <v>1345857</v>
      </c>
      <c r="AH9" s="10">
        <v>240588.28700000001</v>
      </c>
      <c r="AI9" s="11">
        <v>253986.18299999999</v>
      </c>
      <c r="AJ9" s="19">
        <v>305678</v>
      </c>
      <c r="AK9" s="20">
        <v>329644</v>
      </c>
      <c r="AL9" s="21">
        <v>683760</v>
      </c>
      <c r="AM9" s="22">
        <v>683760</v>
      </c>
      <c r="AN9" s="10">
        <v>5750885.7359766746</v>
      </c>
      <c r="AO9" s="11">
        <v>6365412.6678813985</v>
      </c>
      <c r="AP9" s="10">
        <v>6197364</v>
      </c>
      <c r="AQ9" s="11">
        <v>6491294</v>
      </c>
      <c r="AR9" s="17">
        <v>4.2700000000000002E-2</v>
      </c>
      <c r="AS9" s="18">
        <v>1.09E-2</v>
      </c>
      <c r="AT9" s="17">
        <v>0.28000000000000003</v>
      </c>
      <c r="AU9" s="18">
        <v>0.28000000000000003</v>
      </c>
      <c r="AV9" s="10">
        <v>1681566</v>
      </c>
      <c r="AW9" s="11">
        <v>1761319</v>
      </c>
      <c r="AX9" s="10">
        <v>305677.57500000001</v>
      </c>
      <c r="AY9" s="11">
        <v>329644.11499999999</v>
      </c>
      <c r="AZ9" s="35">
        <v>316770</v>
      </c>
      <c r="BA9" s="36">
        <v>332954</v>
      </c>
      <c r="BB9" s="37">
        <v>683760</v>
      </c>
      <c r="BC9" s="38">
        <v>683760</v>
      </c>
      <c r="BD9" s="10">
        <v>6110995.8631758383</v>
      </c>
      <c r="BE9" s="11">
        <v>6279158.6567384284</v>
      </c>
      <c r="BF9" s="10">
        <v>6354886</v>
      </c>
      <c r="BG9" s="11">
        <v>6599754</v>
      </c>
      <c r="BH9" s="17">
        <v>2.1999999999999999E-2</v>
      </c>
      <c r="BI9" s="18">
        <v>2.81E-2</v>
      </c>
      <c r="BJ9" s="17">
        <v>0.28000000000000003</v>
      </c>
      <c r="BK9" s="18">
        <v>0.28000000000000003</v>
      </c>
      <c r="BL9" s="10">
        <v>1724307</v>
      </c>
      <c r="BM9" s="11">
        <v>1790749</v>
      </c>
      <c r="BN9" s="10">
        <v>316769.63400000002</v>
      </c>
      <c r="BO9" s="11">
        <v>332953.72600000002</v>
      </c>
      <c r="BP9" s="77">
        <f t="shared" ref="BP9:BP72" si="33">V9-BB9</f>
        <v>0</v>
      </c>
    </row>
    <row r="10" spans="1:68">
      <c r="A10" s="3" t="s">
        <v>11</v>
      </c>
      <c r="B10" s="3" t="s">
        <v>12</v>
      </c>
      <c r="C10" s="3" t="str">
        <f t="shared" si="32"/>
        <v>22017 - Almira</v>
      </c>
      <c r="D10" s="19">
        <v>176228</v>
      </c>
      <c r="E10" s="20">
        <v>176769</v>
      </c>
      <c r="F10" s="21">
        <v>205000</v>
      </c>
      <c r="G10" s="22">
        <v>205000</v>
      </c>
      <c r="H10" s="10">
        <v>2080443.2192000002</v>
      </c>
      <c r="I10" s="11">
        <v>2232775.2519856975</v>
      </c>
      <c r="J10" s="10">
        <v>2241961</v>
      </c>
      <c r="K10" s="11">
        <v>2276930</v>
      </c>
      <c r="L10" s="17">
        <v>4.2700000000000002E-2</v>
      </c>
      <c r="M10" s="18">
        <v>1.09E-2</v>
      </c>
      <c r="N10" s="17">
        <v>0.28000000000000003</v>
      </c>
      <c r="O10" s="18">
        <v>0.28000000000000003</v>
      </c>
      <c r="P10" s="10">
        <v>627749</v>
      </c>
      <c r="Q10" s="11">
        <v>637540</v>
      </c>
      <c r="R10" s="10">
        <v>176227.64199999999</v>
      </c>
      <c r="S10" s="11">
        <v>176769.22899999999</v>
      </c>
      <c r="T10" s="35">
        <v>132414</v>
      </c>
      <c r="U10" s="36">
        <v>128792</v>
      </c>
      <c r="V10" s="37">
        <v>205000</v>
      </c>
      <c r="W10" s="38">
        <v>205000</v>
      </c>
      <c r="X10" s="10">
        <v>1918935.5235721131</v>
      </c>
      <c r="Y10" s="11">
        <v>1898083.1867403905</v>
      </c>
      <c r="Z10" s="10">
        <v>1995520</v>
      </c>
      <c r="AA10" s="11">
        <v>1994994</v>
      </c>
      <c r="AB10" s="17">
        <v>2.1999999999999999E-2</v>
      </c>
      <c r="AC10" s="18">
        <v>2.81E-2</v>
      </c>
      <c r="AD10" s="17">
        <v>0.24</v>
      </c>
      <c r="AE10" s="18">
        <v>0.24</v>
      </c>
      <c r="AF10" s="10">
        <v>478925</v>
      </c>
      <c r="AG10" s="11">
        <v>478799</v>
      </c>
      <c r="AH10" s="10">
        <v>132414.17000000001</v>
      </c>
      <c r="AI10" s="11">
        <v>128791.701</v>
      </c>
      <c r="AJ10" s="19">
        <v>176228</v>
      </c>
      <c r="AK10" s="20">
        <v>176769</v>
      </c>
      <c r="AL10" s="21">
        <v>205000</v>
      </c>
      <c r="AM10" s="22">
        <v>205000</v>
      </c>
      <c r="AN10" s="10">
        <v>2080443.2192000002</v>
      </c>
      <c r="AO10" s="11">
        <v>2232775.2519856975</v>
      </c>
      <c r="AP10" s="10">
        <v>2241961</v>
      </c>
      <c r="AQ10" s="11">
        <v>2276930</v>
      </c>
      <c r="AR10" s="17">
        <v>4.2700000000000002E-2</v>
      </c>
      <c r="AS10" s="18">
        <v>1.09E-2</v>
      </c>
      <c r="AT10" s="17">
        <v>0.28000000000000003</v>
      </c>
      <c r="AU10" s="18">
        <v>0.28000000000000003</v>
      </c>
      <c r="AV10" s="10">
        <v>627749</v>
      </c>
      <c r="AW10" s="11">
        <v>637540</v>
      </c>
      <c r="AX10" s="10">
        <v>176227.64199999999</v>
      </c>
      <c r="AY10" s="11">
        <v>176769.22899999999</v>
      </c>
      <c r="AZ10" s="35">
        <v>165050</v>
      </c>
      <c r="BA10" s="36">
        <v>160907</v>
      </c>
      <c r="BB10" s="37">
        <v>205000</v>
      </c>
      <c r="BC10" s="38">
        <v>205000</v>
      </c>
      <c r="BD10" s="10">
        <v>2098632.5109975277</v>
      </c>
      <c r="BE10" s="11">
        <v>2078499.801700002</v>
      </c>
      <c r="BF10" s="10">
        <v>2182389</v>
      </c>
      <c r="BG10" s="11">
        <v>2184622</v>
      </c>
      <c r="BH10" s="17">
        <v>2.1999999999999999E-2</v>
      </c>
      <c r="BI10" s="18">
        <v>2.81E-2</v>
      </c>
      <c r="BJ10" s="17">
        <v>0.28000000000000003</v>
      </c>
      <c r="BK10" s="18">
        <v>0.28000000000000003</v>
      </c>
      <c r="BL10" s="10">
        <v>611069</v>
      </c>
      <c r="BM10" s="11">
        <v>611694</v>
      </c>
      <c r="BN10" s="10">
        <v>165050.44200000001</v>
      </c>
      <c r="BO10" s="11">
        <v>160906.745</v>
      </c>
      <c r="BP10" s="77">
        <f t="shared" si="33"/>
        <v>0</v>
      </c>
    </row>
    <row r="11" spans="1:68">
      <c r="A11" s="3" t="s">
        <v>13</v>
      </c>
      <c r="B11" s="3" t="s">
        <v>14</v>
      </c>
      <c r="C11" s="3" t="str">
        <f t="shared" si="32"/>
        <v>29103 - Anacortes</v>
      </c>
      <c r="D11" s="19">
        <v>0</v>
      </c>
      <c r="E11" s="20">
        <v>0</v>
      </c>
      <c r="F11" s="21">
        <v>8095000</v>
      </c>
      <c r="G11" s="22">
        <v>8095000</v>
      </c>
      <c r="H11" s="10">
        <v>23460153.261526287</v>
      </c>
      <c r="I11" s="11">
        <v>25675953.822559871</v>
      </c>
      <c r="J11" s="10">
        <v>25281514</v>
      </c>
      <c r="K11" s="11">
        <v>26183717</v>
      </c>
      <c r="L11" s="17">
        <v>4.2700000000000002E-2</v>
      </c>
      <c r="M11" s="18">
        <v>1.09E-2</v>
      </c>
      <c r="N11" s="17">
        <v>0.34540000000000004</v>
      </c>
      <c r="O11" s="18">
        <v>0.34540000000000004</v>
      </c>
      <c r="P11" s="10">
        <v>8767123</v>
      </c>
      <c r="Q11" s="11">
        <v>9079989</v>
      </c>
      <c r="R11" s="10">
        <v>0</v>
      </c>
      <c r="S11" s="11">
        <v>0</v>
      </c>
      <c r="T11" s="35">
        <v>0</v>
      </c>
      <c r="U11" s="36">
        <v>0</v>
      </c>
      <c r="V11" s="37">
        <v>6834363</v>
      </c>
      <c r="W11" s="38">
        <v>7169839</v>
      </c>
      <c r="X11" s="10">
        <v>21433914.975884233</v>
      </c>
      <c r="Y11" s="11">
        <v>22247558.396271154</v>
      </c>
      <c r="Z11" s="10">
        <v>22289345</v>
      </c>
      <c r="AA11" s="11">
        <v>23383455</v>
      </c>
      <c r="AB11" s="17">
        <v>2.1999999999999999E-2</v>
      </c>
      <c r="AC11" s="18">
        <v>2.81E-2</v>
      </c>
      <c r="AD11" s="17">
        <v>0.3054</v>
      </c>
      <c r="AE11" s="18">
        <v>0.3054</v>
      </c>
      <c r="AF11" s="10">
        <v>6834363</v>
      </c>
      <c r="AG11" s="11">
        <v>7169839</v>
      </c>
      <c r="AH11" s="10">
        <v>0</v>
      </c>
      <c r="AI11" s="11">
        <v>0</v>
      </c>
      <c r="AJ11" s="19">
        <v>0</v>
      </c>
      <c r="AK11" s="20">
        <v>0</v>
      </c>
      <c r="AL11" s="21">
        <v>8095000</v>
      </c>
      <c r="AM11" s="22">
        <v>8095000</v>
      </c>
      <c r="AN11" s="10">
        <v>23460153.261526287</v>
      </c>
      <c r="AO11" s="11">
        <v>25675953.822559871</v>
      </c>
      <c r="AP11" s="10">
        <v>25281514</v>
      </c>
      <c r="AQ11" s="11">
        <v>26183717</v>
      </c>
      <c r="AR11" s="17">
        <v>4.2700000000000002E-2</v>
      </c>
      <c r="AS11" s="18">
        <v>1.09E-2</v>
      </c>
      <c r="AT11" s="17">
        <v>0.34540000000000004</v>
      </c>
      <c r="AU11" s="18">
        <v>0.34540000000000004</v>
      </c>
      <c r="AV11" s="10">
        <v>8767123</v>
      </c>
      <c r="AW11" s="11">
        <v>9079989</v>
      </c>
      <c r="AX11" s="10">
        <v>0</v>
      </c>
      <c r="AY11" s="11">
        <v>0</v>
      </c>
      <c r="AZ11" s="35">
        <v>0</v>
      </c>
      <c r="BA11" s="36">
        <v>0</v>
      </c>
      <c r="BB11" s="37">
        <v>8095000</v>
      </c>
      <c r="BC11" s="38">
        <v>8095000</v>
      </c>
      <c r="BD11" s="10">
        <v>24804696.154853191</v>
      </c>
      <c r="BE11" s="11">
        <v>25644236.062960055</v>
      </c>
      <c r="BF11" s="10">
        <v>25794654</v>
      </c>
      <c r="BG11" s="11">
        <v>26953557</v>
      </c>
      <c r="BH11" s="17">
        <v>2.1999999999999999E-2</v>
      </c>
      <c r="BI11" s="18">
        <v>2.81E-2</v>
      </c>
      <c r="BJ11" s="17">
        <v>0.34540000000000004</v>
      </c>
      <c r="BK11" s="18">
        <v>0.34540000000000004</v>
      </c>
      <c r="BL11" s="10">
        <v>8945069</v>
      </c>
      <c r="BM11" s="11">
        <v>9346954</v>
      </c>
      <c r="BN11" s="10">
        <v>0</v>
      </c>
      <c r="BO11" s="11">
        <v>0</v>
      </c>
      <c r="BP11" s="77">
        <f t="shared" si="33"/>
        <v>-1260637</v>
      </c>
    </row>
    <row r="12" spans="1:68">
      <c r="A12" s="3" t="s">
        <v>15</v>
      </c>
      <c r="B12" s="3" t="s">
        <v>16</v>
      </c>
      <c r="C12" s="3" t="str">
        <f t="shared" si="32"/>
        <v>31016 - Arlington</v>
      </c>
      <c r="D12" s="19">
        <v>1553205</v>
      </c>
      <c r="E12" s="20">
        <v>1657772</v>
      </c>
      <c r="F12" s="21">
        <v>12605912.302999999</v>
      </c>
      <c r="G12" s="22">
        <v>12753000</v>
      </c>
      <c r="H12" s="10">
        <v>46652134.197604448</v>
      </c>
      <c r="I12" s="11">
        <v>51170559.586270757</v>
      </c>
      <c r="J12" s="10">
        <v>50274036</v>
      </c>
      <c r="K12" s="11">
        <v>52182500</v>
      </c>
      <c r="L12" s="17">
        <v>4.2700000000000002E-2</v>
      </c>
      <c r="M12" s="18">
        <v>1.09E-2</v>
      </c>
      <c r="N12" s="17">
        <v>0.28000000000000003</v>
      </c>
      <c r="O12" s="18">
        <v>0.28000000000000003</v>
      </c>
      <c r="P12" s="10">
        <v>14159117</v>
      </c>
      <c r="Q12" s="11">
        <v>14696615</v>
      </c>
      <c r="R12" s="10">
        <v>1553204.6969999999</v>
      </c>
      <c r="S12" s="11">
        <v>1657771.952</v>
      </c>
      <c r="T12" s="35">
        <v>1195180</v>
      </c>
      <c r="U12" s="36">
        <v>1306434</v>
      </c>
      <c r="V12" s="37">
        <v>9582287.7960000001</v>
      </c>
      <c r="W12" s="38">
        <v>9971982.1070000008</v>
      </c>
      <c r="X12" s="10">
        <v>42931428.924586266</v>
      </c>
      <c r="Y12" s="11">
        <v>44450448.562698871</v>
      </c>
      <c r="Z12" s="10">
        <v>44644827</v>
      </c>
      <c r="AA12" s="11">
        <v>46719961</v>
      </c>
      <c r="AB12" s="17">
        <v>2.1999999999999999E-2</v>
      </c>
      <c r="AC12" s="18">
        <v>2.81E-2</v>
      </c>
      <c r="AD12" s="17">
        <v>0.24</v>
      </c>
      <c r="AE12" s="18">
        <v>0.24</v>
      </c>
      <c r="AF12" s="10">
        <v>10777468</v>
      </c>
      <c r="AG12" s="11">
        <v>11278416</v>
      </c>
      <c r="AH12" s="10">
        <v>1195180.2039999999</v>
      </c>
      <c r="AI12" s="11">
        <v>1306433.8929999999</v>
      </c>
      <c r="AJ12" s="19">
        <v>1553205</v>
      </c>
      <c r="AK12" s="20">
        <v>1657772</v>
      </c>
      <c r="AL12" s="21">
        <v>12605912.302999999</v>
      </c>
      <c r="AM12" s="22">
        <v>12753000</v>
      </c>
      <c r="AN12" s="10">
        <v>46652134.197604448</v>
      </c>
      <c r="AO12" s="11">
        <v>51170559.586270757</v>
      </c>
      <c r="AP12" s="10">
        <v>50274036</v>
      </c>
      <c r="AQ12" s="11">
        <v>52182500</v>
      </c>
      <c r="AR12" s="17">
        <v>4.2700000000000002E-2</v>
      </c>
      <c r="AS12" s="18">
        <v>1.09E-2</v>
      </c>
      <c r="AT12" s="17">
        <v>0.28000000000000003</v>
      </c>
      <c r="AU12" s="18">
        <v>0.28000000000000003</v>
      </c>
      <c r="AV12" s="10">
        <v>14159117</v>
      </c>
      <c r="AW12" s="11">
        <v>14696615</v>
      </c>
      <c r="AX12" s="10">
        <v>1553204.6969999999</v>
      </c>
      <c r="AY12" s="11">
        <v>1657771.952</v>
      </c>
      <c r="AZ12" s="35">
        <v>1615505</v>
      </c>
      <c r="BA12" s="36">
        <v>1750867</v>
      </c>
      <c r="BB12" s="37">
        <v>12753000</v>
      </c>
      <c r="BC12" s="38">
        <v>12753000</v>
      </c>
      <c r="BD12" s="10">
        <v>49491687.329944506</v>
      </c>
      <c r="BE12" s="11">
        <v>51061441.055907108</v>
      </c>
      <c r="BF12" s="10">
        <v>51466906</v>
      </c>
      <c r="BG12" s="11">
        <v>53668491</v>
      </c>
      <c r="BH12" s="17">
        <v>2.1999999999999999E-2</v>
      </c>
      <c r="BI12" s="18">
        <v>2.81E-2</v>
      </c>
      <c r="BJ12" s="17">
        <v>0.28000000000000003</v>
      </c>
      <c r="BK12" s="18">
        <v>0.28000000000000003</v>
      </c>
      <c r="BL12" s="10">
        <v>14495076</v>
      </c>
      <c r="BM12" s="11">
        <v>15115127</v>
      </c>
      <c r="BN12" s="10">
        <v>1615504.6340000001</v>
      </c>
      <c r="BO12" s="11">
        <v>1750866.5330000001</v>
      </c>
      <c r="BP12" s="77">
        <f t="shared" si="33"/>
        <v>-3170712.2039999999</v>
      </c>
    </row>
    <row r="13" spans="1:68">
      <c r="A13" s="3" t="s">
        <v>17</v>
      </c>
      <c r="B13" s="3" t="s">
        <v>18</v>
      </c>
      <c r="C13" s="3" t="str">
        <f t="shared" si="32"/>
        <v>02420 - Asotin-Anatone</v>
      </c>
      <c r="D13" s="19">
        <v>292175</v>
      </c>
      <c r="E13" s="20">
        <v>309735</v>
      </c>
      <c r="F13" s="21">
        <v>1462215.686</v>
      </c>
      <c r="G13" s="22">
        <v>1485000</v>
      </c>
      <c r="H13" s="10">
        <v>5814281.1198826283</v>
      </c>
      <c r="I13" s="11">
        <v>6386457.5843147263</v>
      </c>
      <c r="J13" s="10">
        <v>6265681</v>
      </c>
      <c r="K13" s="11">
        <v>6512755</v>
      </c>
      <c r="L13" s="17">
        <v>4.2700000000000002E-2</v>
      </c>
      <c r="M13" s="18">
        <v>1.09E-2</v>
      </c>
      <c r="N13" s="17">
        <v>0.28000000000000003</v>
      </c>
      <c r="O13" s="18">
        <v>0.28000000000000003</v>
      </c>
      <c r="P13" s="10">
        <v>1754391</v>
      </c>
      <c r="Q13" s="11">
        <v>1823571</v>
      </c>
      <c r="R13" s="10">
        <v>292175.31400000001</v>
      </c>
      <c r="S13" s="11">
        <v>309734.99200000003</v>
      </c>
      <c r="T13" s="35">
        <v>225431</v>
      </c>
      <c r="U13" s="36">
        <v>237920</v>
      </c>
      <c r="V13" s="37">
        <v>1110294.746</v>
      </c>
      <c r="W13" s="38">
        <v>1152207.8859999999</v>
      </c>
      <c r="X13" s="10">
        <v>5351930.2913546124</v>
      </c>
      <c r="Y13" s="11">
        <v>5510831.8577193953</v>
      </c>
      <c r="Z13" s="10">
        <v>5565526</v>
      </c>
      <c r="AA13" s="11">
        <v>5792199</v>
      </c>
      <c r="AB13" s="17">
        <v>2.1999999999999999E-2</v>
      </c>
      <c r="AC13" s="18">
        <v>2.81E-2</v>
      </c>
      <c r="AD13" s="17">
        <v>0.24</v>
      </c>
      <c r="AE13" s="18">
        <v>0.24</v>
      </c>
      <c r="AF13" s="10">
        <v>1335726</v>
      </c>
      <c r="AG13" s="11">
        <v>1390128</v>
      </c>
      <c r="AH13" s="10">
        <v>225431.25399999999</v>
      </c>
      <c r="AI13" s="11">
        <v>237920.114</v>
      </c>
      <c r="AJ13" s="19">
        <v>292175</v>
      </c>
      <c r="AK13" s="20">
        <v>309735</v>
      </c>
      <c r="AL13" s="21">
        <v>1462215.686</v>
      </c>
      <c r="AM13" s="22">
        <v>1485000</v>
      </c>
      <c r="AN13" s="10">
        <v>5814281.1198826283</v>
      </c>
      <c r="AO13" s="11">
        <v>6386457.5843147263</v>
      </c>
      <c r="AP13" s="10">
        <v>6265681</v>
      </c>
      <c r="AQ13" s="11">
        <v>6512755</v>
      </c>
      <c r="AR13" s="17">
        <v>4.2700000000000002E-2</v>
      </c>
      <c r="AS13" s="18">
        <v>1.09E-2</v>
      </c>
      <c r="AT13" s="17">
        <v>0.28000000000000003</v>
      </c>
      <c r="AU13" s="18">
        <v>0.28000000000000003</v>
      </c>
      <c r="AV13" s="10">
        <v>1754391</v>
      </c>
      <c r="AW13" s="11">
        <v>1823571</v>
      </c>
      <c r="AX13" s="10">
        <v>292175.31400000001</v>
      </c>
      <c r="AY13" s="11">
        <v>309734.99200000003</v>
      </c>
      <c r="AZ13" s="35">
        <v>295091</v>
      </c>
      <c r="BA13" s="36">
        <v>310447</v>
      </c>
      <c r="BB13" s="37">
        <v>1485000</v>
      </c>
      <c r="BC13" s="38">
        <v>1485000</v>
      </c>
      <c r="BD13" s="10">
        <v>6121727.3800826045</v>
      </c>
      <c r="BE13" s="11">
        <v>6286323.5626815213</v>
      </c>
      <c r="BF13" s="10">
        <v>6366046</v>
      </c>
      <c r="BG13" s="11">
        <v>6607285</v>
      </c>
      <c r="BH13" s="17">
        <v>2.1999999999999999E-2</v>
      </c>
      <c r="BI13" s="18">
        <v>2.81E-2</v>
      </c>
      <c r="BJ13" s="17">
        <v>0.28000000000000003</v>
      </c>
      <c r="BK13" s="18">
        <v>0.28000000000000003</v>
      </c>
      <c r="BL13" s="10">
        <v>1782493</v>
      </c>
      <c r="BM13" s="11">
        <v>1850040</v>
      </c>
      <c r="BN13" s="10">
        <v>295091.3</v>
      </c>
      <c r="BO13" s="11">
        <v>310447.179</v>
      </c>
      <c r="BP13" s="77">
        <f t="shared" si="33"/>
        <v>-374705.25399999996</v>
      </c>
    </row>
    <row r="14" spans="1:68">
      <c r="A14" s="3" t="s">
        <v>19</v>
      </c>
      <c r="B14" s="3" t="s">
        <v>20</v>
      </c>
      <c r="C14" s="3" t="str">
        <f t="shared" si="32"/>
        <v>17408 - Auburn</v>
      </c>
      <c r="D14" s="19">
        <v>5615105</v>
      </c>
      <c r="E14" s="20">
        <v>5676483</v>
      </c>
      <c r="F14" s="21">
        <v>38928212.379000001</v>
      </c>
      <c r="G14" s="22">
        <v>39600000</v>
      </c>
      <c r="H14" s="10">
        <v>144904909.00049257</v>
      </c>
      <c r="I14" s="11">
        <v>156920359.93279392</v>
      </c>
      <c r="J14" s="10">
        <v>156154799</v>
      </c>
      <c r="K14" s="11">
        <v>160023591</v>
      </c>
      <c r="L14" s="17">
        <v>4.2700000000000002E-2</v>
      </c>
      <c r="M14" s="18">
        <v>1.09E-2</v>
      </c>
      <c r="N14" s="17">
        <v>0.28900000000000003</v>
      </c>
      <c r="O14" s="18">
        <v>0.28900000000000003</v>
      </c>
      <c r="P14" s="10">
        <v>44543317</v>
      </c>
      <c r="Q14" s="11">
        <v>45646894</v>
      </c>
      <c r="R14" s="10">
        <v>5615104.6210000003</v>
      </c>
      <c r="S14" s="11">
        <v>5676482.9539999999</v>
      </c>
      <c r="T14" s="35">
        <v>4242126</v>
      </c>
      <c r="U14" s="36">
        <v>4272220</v>
      </c>
      <c r="V14" s="37">
        <v>29677329.432999998</v>
      </c>
      <c r="W14" s="38">
        <v>30542113.682</v>
      </c>
      <c r="X14" s="10">
        <v>132716325.29954673</v>
      </c>
      <c r="Y14" s="11">
        <v>134773049.65076572</v>
      </c>
      <c r="Z14" s="10">
        <v>138013048</v>
      </c>
      <c r="AA14" s="11">
        <v>141654174</v>
      </c>
      <c r="AB14" s="17">
        <v>2.1999999999999999E-2</v>
      </c>
      <c r="AC14" s="18">
        <v>2.81E-2</v>
      </c>
      <c r="AD14" s="17">
        <v>0.24899999999999997</v>
      </c>
      <c r="AE14" s="18">
        <v>0.24899999999999997</v>
      </c>
      <c r="AF14" s="10">
        <v>33919455</v>
      </c>
      <c r="AG14" s="11">
        <v>34814334</v>
      </c>
      <c r="AH14" s="10">
        <v>4242125.5669999998</v>
      </c>
      <c r="AI14" s="11">
        <v>4272220.318</v>
      </c>
      <c r="AJ14" s="19">
        <v>5615105</v>
      </c>
      <c r="AK14" s="20">
        <v>5676483</v>
      </c>
      <c r="AL14" s="21">
        <v>38928212.379000001</v>
      </c>
      <c r="AM14" s="22">
        <v>39600000</v>
      </c>
      <c r="AN14" s="10">
        <v>144904909.00049257</v>
      </c>
      <c r="AO14" s="11">
        <v>156920359.93279392</v>
      </c>
      <c r="AP14" s="10">
        <v>156154799</v>
      </c>
      <c r="AQ14" s="11">
        <v>160023591</v>
      </c>
      <c r="AR14" s="17">
        <v>4.2700000000000002E-2</v>
      </c>
      <c r="AS14" s="18">
        <v>1.09E-2</v>
      </c>
      <c r="AT14" s="17">
        <v>0.28900000000000003</v>
      </c>
      <c r="AU14" s="18">
        <v>0.28900000000000003</v>
      </c>
      <c r="AV14" s="10">
        <v>44543317</v>
      </c>
      <c r="AW14" s="11">
        <v>45646894</v>
      </c>
      <c r="AX14" s="10">
        <v>5615104.6210000003</v>
      </c>
      <c r="AY14" s="11">
        <v>5676482.9539999999</v>
      </c>
      <c r="AZ14" s="35">
        <v>5495619</v>
      </c>
      <c r="BA14" s="36">
        <v>5544691</v>
      </c>
      <c r="BB14" s="37">
        <v>39439408.486000001</v>
      </c>
      <c r="BC14" s="38">
        <v>39600000</v>
      </c>
      <c r="BD14" s="10">
        <v>151482334.13346761</v>
      </c>
      <c r="BE14" s="11">
        <v>153672857.00457299</v>
      </c>
      <c r="BF14" s="10">
        <v>157528011</v>
      </c>
      <c r="BG14" s="11">
        <v>161518951</v>
      </c>
      <c r="BH14" s="17">
        <v>2.1999999999999999E-2</v>
      </c>
      <c r="BI14" s="18">
        <v>2.81E-2</v>
      </c>
      <c r="BJ14" s="17">
        <v>0.28900000000000003</v>
      </c>
      <c r="BK14" s="18">
        <v>0.28900000000000003</v>
      </c>
      <c r="BL14" s="10">
        <v>44935027</v>
      </c>
      <c r="BM14" s="11">
        <v>46073447</v>
      </c>
      <c r="BN14" s="10">
        <v>5495618.5140000004</v>
      </c>
      <c r="BO14" s="11">
        <v>5544690.7850000001</v>
      </c>
      <c r="BP14" s="77">
        <f t="shared" si="33"/>
        <v>-9762079.0530000031</v>
      </c>
    </row>
    <row r="15" spans="1:68">
      <c r="A15" s="3" t="s">
        <v>21</v>
      </c>
      <c r="B15" s="3" t="s">
        <v>22</v>
      </c>
      <c r="C15" s="3" t="str">
        <f t="shared" si="32"/>
        <v>18303 - Bainbridge</v>
      </c>
      <c r="D15" s="19">
        <v>0</v>
      </c>
      <c r="E15" s="20">
        <v>0</v>
      </c>
      <c r="F15" s="21">
        <v>9600000</v>
      </c>
      <c r="G15" s="22">
        <v>9600000</v>
      </c>
      <c r="H15" s="10">
        <v>31995731.308260493</v>
      </c>
      <c r="I15" s="11">
        <v>34538660.106146351</v>
      </c>
      <c r="J15" s="10">
        <v>34479764</v>
      </c>
      <c r="K15" s="11">
        <v>35221691</v>
      </c>
      <c r="L15" s="17">
        <v>4.2700000000000002E-2</v>
      </c>
      <c r="M15" s="18">
        <v>1.09E-2</v>
      </c>
      <c r="N15" s="17">
        <v>0.2898</v>
      </c>
      <c r="O15" s="18">
        <v>0.2898</v>
      </c>
      <c r="P15" s="10">
        <v>10004295</v>
      </c>
      <c r="Q15" s="11">
        <v>10219564</v>
      </c>
      <c r="R15" s="10">
        <v>0</v>
      </c>
      <c r="S15" s="11">
        <v>0</v>
      </c>
      <c r="T15" s="35">
        <v>0</v>
      </c>
      <c r="U15" s="36">
        <v>0</v>
      </c>
      <c r="V15" s="37">
        <v>7597568</v>
      </c>
      <c r="W15" s="38">
        <v>7922555</v>
      </c>
      <c r="X15" s="10">
        <v>29212086.878940787</v>
      </c>
      <c r="Y15" s="11">
        <v>30138574.116212014</v>
      </c>
      <c r="Z15" s="10">
        <v>30377944</v>
      </c>
      <c r="AA15" s="11">
        <v>31677363</v>
      </c>
      <c r="AB15" s="17">
        <v>2.1999999999999999E-2</v>
      </c>
      <c r="AC15" s="18">
        <v>2.81E-2</v>
      </c>
      <c r="AD15" s="17">
        <v>0.24979999999999997</v>
      </c>
      <c r="AE15" s="18">
        <v>0.24979999999999997</v>
      </c>
      <c r="AF15" s="10">
        <v>7597568</v>
      </c>
      <c r="AG15" s="11">
        <v>7922555</v>
      </c>
      <c r="AH15" s="10">
        <v>0</v>
      </c>
      <c r="AI15" s="11">
        <v>0</v>
      </c>
      <c r="AJ15" s="19">
        <v>0</v>
      </c>
      <c r="AK15" s="20">
        <v>0</v>
      </c>
      <c r="AL15" s="21">
        <v>9600000</v>
      </c>
      <c r="AM15" s="22">
        <v>9600000</v>
      </c>
      <c r="AN15" s="10">
        <v>31995731.308260493</v>
      </c>
      <c r="AO15" s="11">
        <v>34538660.106146351</v>
      </c>
      <c r="AP15" s="10">
        <v>34479764</v>
      </c>
      <c r="AQ15" s="11">
        <v>35221691</v>
      </c>
      <c r="AR15" s="17">
        <v>4.2700000000000002E-2</v>
      </c>
      <c r="AS15" s="18">
        <v>1.09E-2</v>
      </c>
      <c r="AT15" s="17">
        <v>0.2898</v>
      </c>
      <c r="AU15" s="18">
        <v>0.2898</v>
      </c>
      <c r="AV15" s="10">
        <v>10004295</v>
      </c>
      <c r="AW15" s="11">
        <v>10219564</v>
      </c>
      <c r="AX15" s="10">
        <v>0</v>
      </c>
      <c r="AY15" s="11">
        <v>0</v>
      </c>
      <c r="AZ15" s="35">
        <v>0</v>
      </c>
      <c r="BA15" s="36">
        <v>0</v>
      </c>
      <c r="BB15" s="37">
        <v>9600000</v>
      </c>
      <c r="BC15" s="38">
        <v>9600000</v>
      </c>
      <c r="BD15" s="10">
        <v>33886983.805519357</v>
      </c>
      <c r="BE15" s="11">
        <v>34850461.482912801</v>
      </c>
      <c r="BF15" s="10">
        <v>35239417</v>
      </c>
      <c r="BG15" s="11">
        <v>36629826</v>
      </c>
      <c r="BH15" s="17">
        <v>2.1999999999999999E-2</v>
      </c>
      <c r="BI15" s="18">
        <v>2.81E-2</v>
      </c>
      <c r="BJ15" s="17">
        <v>0.2898</v>
      </c>
      <c r="BK15" s="18">
        <v>0.2898</v>
      </c>
      <c r="BL15" s="10">
        <v>10224708</v>
      </c>
      <c r="BM15" s="11">
        <v>10628135</v>
      </c>
      <c r="BN15" s="10">
        <v>0</v>
      </c>
      <c r="BO15" s="11">
        <v>0</v>
      </c>
      <c r="BP15" s="77">
        <f t="shared" si="33"/>
        <v>-2002432</v>
      </c>
    </row>
    <row r="16" spans="1:68">
      <c r="A16" s="3" t="s">
        <v>23</v>
      </c>
      <c r="B16" s="3" t="s">
        <v>24</v>
      </c>
      <c r="C16" s="3" t="str">
        <f t="shared" si="32"/>
        <v>06119 - Battle Ground</v>
      </c>
      <c r="D16" s="19">
        <v>6659427</v>
      </c>
      <c r="E16" s="20">
        <v>7138418</v>
      </c>
      <c r="F16" s="21">
        <v>26300000</v>
      </c>
      <c r="G16" s="22">
        <v>26300000</v>
      </c>
      <c r="H16" s="10">
        <v>115812519.42389204</v>
      </c>
      <c r="I16" s="11">
        <v>127948839.43709965</v>
      </c>
      <c r="J16" s="10">
        <v>124803782</v>
      </c>
      <c r="K16" s="11">
        <v>130479134</v>
      </c>
      <c r="L16" s="17">
        <v>4.2700000000000002E-2</v>
      </c>
      <c r="M16" s="18">
        <v>1.09E-2</v>
      </c>
      <c r="N16" s="17">
        <v>0.28000000000000003</v>
      </c>
      <c r="O16" s="18">
        <v>0.28000000000000003</v>
      </c>
      <c r="P16" s="10">
        <v>35134651</v>
      </c>
      <c r="Q16" s="11">
        <v>36732372</v>
      </c>
      <c r="R16" s="10">
        <v>6659427.023</v>
      </c>
      <c r="S16" s="11">
        <v>7138418.233</v>
      </c>
      <c r="T16" s="35">
        <v>5217070</v>
      </c>
      <c r="U16" s="36">
        <v>5565317</v>
      </c>
      <c r="V16" s="37">
        <v>21744638.041999999</v>
      </c>
      <c r="W16" s="38">
        <v>22637763.484999999</v>
      </c>
      <c r="X16" s="10">
        <v>107446058.7475298</v>
      </c>
      <c r="Y16" s="11">
        <v>111201107.94923906</v>
      </c>
      <c r="Z16" s="10">
        <v>111734243</v>
      </c>
      <c r="AA16" s="11">
        <v>116878717</v>
      </c>
      <c r="AB16" s="17">
        <v>2.1999999999999999E-2</v>
      </c>
      <c r="AC16" s="18">
        <v>2.81E-2</v>
      </c>
      <c r="AD16" s="17">
        <v>0.24</v>
      </c>
      <c r="AE16" s="18">
        <v>0.24</v>
      </c>
      <c r="AF16" s="10">
        <v>26961708</v>
      </c>
      <c r="AG16" s="11">
        <v>28203080</v>
      </c>
      <c r="AH16" s="10">
        <v>5217069.9579999996</v>
      </c>
      <c r="AI16" s="11">
        <v>5565316.5149999997</v>
      </c>
      <c r="AJ16" s="19">
        <v>6659427</v>
      </c>
      <c r="AK16" s="20">
        <v>7138418</v>
      </c>
      <c r="AL16" s="21">
        <v>26300000</v>
      </c>
      <c r="AM16" s="22">
        <v>26300000</v>
      </c>
      <c r="AN16" s="10">
        <v>115812519.42389204</v>
      </c>
      <c r="AO16" s="11">
        <v>127948839.43709965</v>
      </c>
      <c r="AP16" s="10">
        <v>124803782</v>
      </c>
      <c r="AQ16" s="11">
        <v>130479134</v>
      </c>
      <c r="AR16" s="17">
        <v>4.2700000000000002E-2</v>
      </c>
      <c r="AS16" s="18">
        <v>1.09E-2</v>
      </c>
      <c r="AT16" s="17">
        <v>0.28000000000000003</v>
      </c>
      <c r="AU16" s="18">
        <v>0.28000000000000003</v>
      </c>
      <c r="AV16" s="10">
        <v>35134651</v>
      </c>
      <c r="AW16" s="11">
        <v>36732372</v>
      </c>
      <c r="AX16" s="10">
        <v>6659427.023</v>
      </c>
      <c r="AY16" s="11">
        <v>7138418.233</v>
      </c>
      <c r="AZ16" s="35">
        <v>6906942</v>
      </c>
      <c r="BA16" s="36">
        <v>7330295</v>
      </c>
      <c r="BB16" s="37">
        <v>26300000</v>
      </c>
      <c r="BC16" s="38">
        <v>26300000</v>
      </c>
      <c r="BD16" s="10">
        <v>123144913.74952288</v>
      </c>
      <c r="BE16" s="11">
        <v>127022943.38419218</v>
      </c>
      <c r="BF16" s="10">
        <v>128059641</v>
      </c>
      <c r="BG16" s="11">
        <v>133508370</v>
      </c>
      <c r="BH16" s="17">
        <v>2.1999999999999999E-2</v>
      </c>
      <c r="BI16" s="18">
        <v>2.81E-2</v>
      </c>
      <c r="BJ16" s="17">
        <v>0.28000000000000003</v>
      </c>
      <c r="BK16" s="18">
        <v>0.28000000000000003</v>
      </c>
      <c r="BL16" s="10">
        <v>36051237</v>
      </c>
      <c r="BM16" s="11">
        <v>37585159</v>
      </c>
      <c r="BN16" s="10">
        <v>6906942.3710000003</v>
      </c>
      <c r="BO16" s="11">
        <v>7330294.9900000002</v>
      </c>
      <c r="BP16" s="77">
        <f t="shared" si="33"/>
        <v>-4555361.9580000006</v>
      </c>
    </row>
    <row r="17" spans="1:68">
      <c r="A17" s="3" t="s">
        <v>25</v>
      </c>
      <c r="B17" s="3" t="s">
        <v>26</v>
      </c>
      <c r="C17" s="3" t="str">
        <f t="shared" si="32"/>
        <v>17405 - Bellevue</v>
      </c>
      <c r="D17" s="19">
        <v>0</v>
      </c>
      <c r="E17" s="20">
        <v>0</v>
      </c>
      <c r="F17" s="21">
        <v>59965802</v>
      </c>
      <c r="G17" s="22">
        <v>61084173</v>
      </c>
      <c r="H17" s="10">
        <v>160621324.35055369</v>
      </c>
      <c r="I17" s="11">
        <v>172900311.05932578</v>
      </c>
      <c r="J17" s="10">
        <v>173091380</v>
      </c>
      <c r="K17" s="11">
        <v>176319559</v>
      </c>
      <c r="L17" s="17">
        <v>4.2700000000000002E-2</v>
      </c>
      <c r="M17" s="18">
        <v>1.09E-2</v>
      </c>
      <c r="N17" s="17">
        <v>0.34660000000000002</v>
      </c>
      <c r="O17" s="18">
        <v>0.34660000000000002</v>
      </c>
      <c r="P17" s="10">
        <v>59965802</v>
      </c>
      <c r="Q17" s="11">
        <v>61084173</v>
      </c>
      <c r="R17" s="10">
        <v>0</v>
      </c>
      <c r="S17" s="11">
        <v>0</v>
      </c>
      <c r="T17" s="35">
        <v>0</v>
      </c>
      <c r="U17" s="36">
        <v>0</v>
      </c>
      <c r="V17" s="37">
        <v>47074628</v>
      </c>
      <c r="W17" s="38">
        <v>49196728</v>
      </c>
      <c r="X17" s="10">
        <v>147713197.40640968</v>
      </c>
      <c r="Y17" s="11">
        <v>152734836.16746026</v>
      </c>
      <c r="Z17" s="10">
        <v>153608447</v>
      </c>
      <c r="AA17" s="11">
        <v>160533038</v>
      </c>
      <c r="AB17" s="17">
        <v>2.1999999999999999E-2</v>
      </c>
      <c r="AC17" s="18">
        <v>2.81E-2</v>
      </c>
      <c r="AD17" s="17">
        <v>0.30659999999999998</v>
      </c>
      <c r="AE17" s="18">
        <v>0.30659999999999998</v>
      </c>
      <c r="AF17" s="10">
        <v>47074628</v>
      </c>
      <c r="AG17" s="11">
        <v>49196728</v>
      </c>
      <c r="AH17" s="10">
        <v>0</v>
      </c>
      <c r="AI17" s="11">
        <v>0</v>
      </c>
      <c r="AJ17" s="19">
        <v>0</v>
      </c>
      <c r="AK17" s="20">
        <v>0</v>
      </c>
      <c r="AL17" s="21">
        <v>59965802</v>
      </c>
      <c r="AM17" s="22">
        <v>61084173</v>
      </c>
      <c r="AN17" s="10">
        <v>160621324.35055369</v>
      </c>
      <c r="AO17" s="11">
        <v>172900311.05932578</v>
      </c>
      <c r="AP17" s="10">
        <v>173091380</v>
      </c>
      <c r="AQ17" s="11">
        <v>176319559</v>
      </c>
      <c r="AR17" s="17">
        <v>4.2700000000000002E-2</v>
      </c>
      <c r="AS17" s="18">
        <v>1.09E-2</v>
      </c>
      <c r="AT17" s="17">
        <v>0.34660000000000002</v>
      </c>
      <c r="AU17" s="18">
        <v>0.34660000000000002</v>
      </c>
      <c r="AV17" s="10">
        <v>59965802</v>
      </c>
      <c r="AW17" s="11">
        <v>61084173</v>
      </c>
      <c r="AX17" s="10">
        <v>0</v>
      </c>
      <c r="AY17" s="11">
        <v>0</v>
      </c>
      <c r="AZ17" s="35">
        <v>0</v>
      </c>
      <c r="BA17" s="36">
        <v>0</v>
      </c>
      <c r="BB17" s="37">
        <v>61327668</v>
      </c>
      <c r="BC17" s="38">
        <v>62500000</v>
      </c>
      <c r="BD17" s="10">
        <v>170228565.3890664</v>
      </c>
      <c r="BE17" s="11">
        <v>175425800.49940535</v>
      </c>
      <c r="BF17" s="10">
        <v>177022406</v>
      </c>
      <c r="BG17" s="11">
        <v>184382537</v>
      </c>
      <c r="BH17" s="17">
        <v>2.1999999999999999E-2</v>
      </c>
      <c r="BI17" s="18">
        <v>2.81E-2</v>
      </c>
      <c r="BJ17" s="17">
        <v>0.34660000000000002</v>
      </c>
      <c r="BK17" s="18">
        <v>0.34660000000000002</v>
      </c>
      <c r="BL17" s="10">
        <v>61327668</v>
      </c>
      <c r="BM17" s="11">
        <v>63877512</v>
      </c>
      <c r="BN17" s="10">
        <v>0</v>
      </c>
      <c r="BO17" s="11">
        <v>0</v>
      </c>
      <c r="BP17" s="77">
        <f t="shared" si="33"/>
        <v>-14253040</v>
      </c>
    </row>
    <row r="18" spans="1:68">
      <c r="A18" s="3" t="s">
        <v>27</v>
      </c>
      <c r="B18" s="3" t="s">
        <v>28</v>
      </c>
      <c r="C18" s="3" t="str">
        <f t="shared" si="32"/>
        <v>37501 - Bellingham</v>
      </c>
      <c r="D18" s="19">
        <v>0</v>
      </c>
      <c r="E18" s="20">
        <v>0</v>
      </c>
      <c r="F18" s="21">
        <v>31900000</v>
      </c>
      <c r="G18" s="22">
        <v>31900000</v>
      </c>
      <c r="H18" s="10">
        <v>97900660.311609596</v>
      </c>
      <c r="I18" s="11">
        <v>106334449.03181474</v>
      </c>
      <c r="J18" s="10">
        <v>105501312</v>
      </c>
      <c r="K18" s="11">
        <v>108437301</v>
      </c>
      <c r="L18" s="17">
        <v>4.2700000000000002E-2</v>
      </c>
      <c r="M18" s="18">
        <v>1.09E-2</v>
      </c>
      <c r="N18" s="17">
        <v>0.30349999999999999</v>
      </c>
      <c r="O18" s="18">
        <v>0.30349999999999999</v>
      </c>
      <c r="P18" s="10">
        <v>32067839</v>
      </c>
      <c r="Q18" s="11">
        <v>32960253</v>
      </c>
      <c r="R18" s="10">
        <v>0</v>
      </c>
      <c r="S18" s="11">
        <v>0</v>
      </c>
      <c r="T18" s="35">
        <v>0</v>
      </c>
      <c r="U18" s="36">
        <v>0</v>
      </c>
      <c r="V18" s="37">
        <v>24828257</v>
      </c>
      <c r="W18" s="38">
        <v>25746108</v>
      </c>
      <c r="X18" s="10">
        <v>90472519.976184219</v>
      </c>
      <c r="Y18" s="11">
        <v>92822122.667050362</v>
      </c>
      <c r="Z18" s="10">
        <v>94083288</v>
      </c>
      <c r="AA18" s="11">
        <v>97561353</v>
      </c>
      <c r="AB18" s="17">
        <v>2.1999999999999999E-2</v>
      </c>
      <c r="AC18" s="18">
        <v>2.81E-2</v>
      </c>
      <c r="AD18" s="17">
        <v>0.26349999999999996</v>
      </c>
      <c r="AE18" s="18">
        <v>0.26349999999999996</v>
      </c>
      <c r="AF18" s="10">
        <v>24828257</v>
      </c>
      <c r="AG18" s="11">
        <v>25746108</v>
      </c>
      <c r="AH18" s="10">
        <v>0</v>
      </c>
      <c r="AI18" s="11">
        <v>0</v>
      </c>
      <c r="AJ18" s="19">
        <v>0</v>
      </c>
      <c r="AK18" s="20">
        <v>0</v>
      </c>
      <c r="AL18" s="21">
        <v>31900000</v>
      </c>
      <c r="AM18" s="22">
        <v>31900000</v>
      </c>
      <c r="AN18" s="10">
        <v>97900660.311609596</v>
      </c>
      <c r="AO18" s="11">
        <v>106334449.03181474</v>
      </c>
      <c r="AP18" s="10">
        <v>105501312</v>
      </c>
      <c r="AQ18" s="11">
        <v>108437301</v>
      </c>
      <c r="AR18" s="17">
        <v>4.2700000000000002E-2</v>
      </c>
      <c r="AS18" s="18">
        <v>1.09E-2</v>
      </c>
      <c r="AT18" s="17">
        <v>0.30349999999999999</v>
      </c>
      <c r="AU18" s="18">
        <v>0.30349999999999999</v>
      </c>
      <c r="AV18" s="10">
        <v>32067839</v>
      </c>
      <c r="AW18" s="11">
        <v>32960253</v>
      </c>
      <c r="AX18" s="10">
        <v>0</v>
      </c>
      <c r="AY18" s="11">
        <v>0</v>
      </c>
      <c r="AZ18" s="35">
        <v>0</v>
      </c>
      <c r="BA18" s="36">
        <v>0</v>
      </c>
      <c r="BB18" s="37">
        <v>31900000</v>
      </c>
      <c r="BC18" s="38">
        <v>31900000</v>
      </c>
      <c r="BD18" s="10">
        <v>103971780.82197675</v>
      </c>
      <c r="BE18" s="11">
        <v>106423974.96125284</v>
      </c>
      <c r="BF18" s="10">
        <v>108121306</v>
      </c>
      <c r="BG18" s="11">
        <v>111857677</v>
      </c>
      <c r="BH18" s="17">
        <v>2.1999999999999999E-2</v>
      </c>
      <c r="BI18" s="18">
        <v>2.81E-2</v>
      </c>
      <c r="BJ18" s="17">
        <v>0.30349999999999999</v>
      </c>
      <c r="BK18" s="18">
        <v>0.30349999999999999</v>
      </c>
      <c r="BL18" s="10">
        <v>32864204</v>
      </c>
      <c r="BM18" s="11">
        <v>33999899</v>
      </c>
      <c r="BN18" s="10">
        <v>0</v>
      </c>
      <c r="BO18" s="11">
        <v>0</v>
      </c>
      <c r="BP18" s="77">
        <f t="shared" si="33"/>
        <v>-7071743</v>
      </c>
    </row>
    <row r="19" spans="1:68">
      <c r="A19" s="3" t="s">
        <v>29</v>
      </c>
      <c r="B19" s="3" t="s">
        <v>30</v>
      </c>
      <c r="C19" s="3" t="str">
        <f t="shared" si="32"/>
        <v>01122 - Benge</v>
      </c>
      <c r="D19" s="19">
        <v>23786</v>
      </c>
      <c r="E19" s="20">
        <v>23480</v>
      </c>
      <c r="F19" s="21">
        <v>40000</v>
      </c>
      <c r="G19" s="22">
        <v>40000</v>
      </c>
      <c r="H19" s="10">
        <v>368597.16800000001</v>
      </c>
      <c r="I19" s="11">
        <v>394417.0446677123</v>
      </c>
      <c r="J19" s="10">
        <v>397214</v>
      </c>
      <c r="K19" s="11">
        <v>402217</v>
      </c>
      <c r="L19" s="17">
        <v>4.2700000000000002E-2</v>
      </c>
      <c r="M19" s="18">
        <v>1.09E-2</v>
      </c>
      <c r="N19" s="17">
        <v>0.28000000000000003</v>
      </c>
      <c r="O19" s="18">
        <v>0.28000000000000003</v>
      </c>
      <c r="P19" s="10">
        <v>111220</v>
      </c>
      <c r="Q19" s="11">
        <v>112621</v>
      </c>
      <c r="R19" s="10">
        <v>23785.988000000001</v>
      </c>
      <c r="S19" s="11">
        <v>23479.588</v>
      </c>
      <c r="T19" s="35">
        <v>18684</v>
      </c>
      <c r="U19" s="36">
        <v>17740</v>
      </c>
      <c r="V19" s="37">
        <v>40000</v>
      </c>
      <c r="W19" s="38">
        <v>40000</v>
      </c>
      <c r="X19" s="10">
        <v>348088.31618419406</v>
      </c>
      <c r="Y19" s="11">
        <v>343411.96605030645</v>
      </c>
      <c r="Z19" s="10">
        <v>361981</v>
      </c>
      <c r="AA19" s="11">
        <v>360946</v>
      </c>
      <c r="AB19" s="17">
        <v>2.1999999999999999E-2</v>
      </c>
      <c r="AC19" s="18">
        <v>2.81E-2</v>
      </c>
      <c r="AD19" s="17">
        <v>0.24</v>
      </c>
      <c r="AE19" s="18">
        <v>0.24</v>
      </c>
      <c r="AF19" s="10">
        <v>86875</v>
      </c>
      <c r="AG19" s="11">
        <v>86627</v>
      </c>
      <c r="AH19" s="10">
        <v>18683.671999999999</v>
      </c>
      <c r="AI19" s="11">
        <v>17739.871999999999</v>
      </c>
      <c r="AJ19" s="19">
        <v>23786</v>
      </c>
      <c r="AK19" s="20">
        <v>23480</v>
      </c>
      <c r="AL19" s="21">
        <v>40000</v>
      </c>
      <c r="AM19" s="22">
        <v>40000</v>
      </c>
      <c r="AN19" s="10">
        <v>368597.16800000001</v>
      </c>
      <c r="AO19" s="11">
        <v>394417.0446677123</v>
      </c>
      <c r="AP19" s="10">
        <v>397214</v>
      </c>
      <c r="AQ19" s="11">
        <v>402217</v>
      </c>
      <c r="AR19" s="17">
        <v>4.2700000000000002E-2</v>
      </c>
      <c r="AS19" s="18">
        <v>1.09E-2</v>
      </c>
      <c r="AT19" s="17">
        <v>0.28000000000000003</v>
      </c>
      <c r="AU19" s="18">
        <v>0.28000000000000003</v>
      </c>
      <c r="AV19" s="10">
        <v>111220</v>
      </c>
      <c r="AW19" s="11">
        <v>112621</v>
      </c>
      <c r="AX19" s="10">
        <v>23785.988000000001</v>
      </c>
      <c r="AY19" s="11">
        <v>23479.588</v>
      </c>
      <c r="AZ19" s="35">
        <v>22165</v>
      </c>
      <c r="BA19" s="36">
        <v>21042</v>
      </c>
      <c r="BB19" s="37">
        <v>40000</v>
      </c>
      <c r="BC19" s="38">
        <v>40000</v>
      </c>
      <c r="BD19" s="10">
        <v>375332.39834431361</v>
      </c>
      <c r="BE19" s="11">
        <v>370745.19683819998</v>
      </c>
      <c r="BF19" s="10">
        <v>390312</v>
      </c>
      <c r="BG19" s="11">
        <v>389674</v>
      </c>
      <c r="BH19" s="17">
        <v>2.1999999999999999E-2</v>
      </c>
      <c r="BI19" s="18">
        <v>2.81E-2</v>
      </c>
      <c r="BJ19" s="17">
        <v>0.28000000000000003</v>
      </c>
      <c r="BK19" s="18">
        <v>0.28000000000000003</v>
      </c>
      <c r="BL19" s="10">
        <v>109287</v>
      </c>
      <c r="BM19" s="11">
        <v>109109</v>
      </c>
      <c r="BN19" s="10">
        <v>22165.165000000001</v>
      </c>
      <c r="BO19" s="11">
        <v>21042.257000000001</v>
      </c>
      <c r="BP19" s="77">
        <f t="shared" si="33"/>
        <v>0</v>
      </c>
    </row>
    <row r="20" spans="1:68">
      <c r="A20" s="3" t="s">
        <v>31</v>
      </c>
      <c r="B20" s="3" t="s">
        <v>32</v>
      </c>
      <c r="C20" s="3" t="str">
        <f t="shared" si="32"/>
        <v>27403 - Bethel</v>
      </c>
      <c r="D20" s="19">
        <v>10065321</v>
      </c>
      <c r="E20" s="20">
        <v>10523986</v>
      </c>
      <c r="F20" s="21">
        <v>41900000</v>
      </c>
      <c r="G20" s="22">
        <v>41900000</v>
      </c>
      <c r="H20" s="10">
        <v>168514410.49552193</v>
      </c>
      <c r="I20" s="11">
        <v>184397672.61093667</v>
      </c>
      <c r="J20" s="10">
        <v>181597257</v>
      </c>
      <c r="K20" s="11">
        <v>188044290</v>
      </c>
      <c r="L20" s="17">
        <v>4.2700000000000002E-2</v>
      </c>
      <c r="M20" s="18">
        <v>1.09E-2</v>
      </c>
      <c r="N20" s="17">
        <v>0.28890000000000005</v>
      </c>
      <c r="O20" s="18">
        <v>0.28890000000000005</v>
      </c>
      <c r="P20" s="10">
        <v>52400491</v>
      </c>
      <c r="Q20" s="11">
        <v>54260803</v>
      </c>
      <c r="R20" s="10">
        <v>10065321.214</v>
      </c>
      <c r="S20" s="11">
        <v>10523986.146</v>
      </c>
      <c r="T20" s="35">
        <v>7825027</v>
      </c>
      <c r="U20" s="36">
        <v>8139026</v>
      </c>
      <c r="V20" s="37">
        <v>32383480.598999999</v>
      </c>
      <c r="W20" s="38">
        <v>33509111.963</v>
      </c>
      <c r="X20" s="10">
        <v>155531634.79454115</v>
      </c>
      <c r="Y20" s="11">
        <v>159391751.18289632</v>
      </c>
      <c r="Z20" s="10">
        <v>161738919</v>
      </c>
      <c r="AA20" s="11">
        <v>167529836</v>
      </c>
      <c r="AB20" s="17">
        <v>2.1999999999999999E-2</v>
      </c>
      <c r="AC20" s="18">
        <v>2.81E-2</v>
      </c>
      <c r="AD20" s="17">
        <v>0.24889999999999998</v>
      </c>
      <c r="AE20" s="18">
        <v>0.24889999999999998</v>
      </c>
      <c r="AF20" s="10">
        <v>40208508</v>
      </c>
      <c r="AG20" s="11">
        <v>41648138</v>
      </c>
      <c r="AH20" s="10">
        <v>7825027.4009999996</v>
      </c>
      <c r="AI20" s="11">
        <v>8139026.0369999995</v>
      </c>
      <c r="AJ20" s="19">
        <v>10065321</v>
      </c>
      <c r="AK20" s="20">
        <v>10523986</v>
      </c>
      <c r="AL20" s="21">
        <v>41900000</v>
      </c>
      <c r="AM20" s="22">
        <v>41900000</v>
      </c>
      <c r="AN20" s="10">
        <v>168514410.49552193</v>
      </c>
      <c r="AO20" s="11">
        <v>184397672.61093667</v>
      </c>
      <c r="AP20" s="10">
        <v>181597257</v>
      </c>
      <c r="AQ20" s="11">
        <v>188044290</v>
      </c>
      <c r="AR20" s="17">
        <v>4.2700000000000002E-2</v>
      </c>
      <c r="AS20" s="18">
        <v>1.09E-2</v>
      </c>
      <c r="AT20" s="17">
        <v>0.28890000000000005</v>
      </c>
      <c r="AU20" s="18">
        <v>0.28890000000000005</v>
      </c>
      <c r="AV20" s="10">
        <v>52400491</v>
      </c>
      <c r="AW20" s="11">
        <v>54260803</v>
      </c>
      <c r="AX20" s="10">
        <v>10065321.214</v>
      </c>
      <c r="AY20" s="11">
        <v>10523986.146</v>
      </c>
      <c r="AZ20" s="35">
        <v>10277071</v>
      </c>
      <c r="BA20" s="36">
        <v>10667096</v>
      </c>
      <c r="BB20" s="37">
        <v>41900000</v>
      </c>
      <c r="BC20" s="38">
        <v>41900000</v>
      </c>
      <c r="BD20" s="10">
        <v>178090482.49037844</v>
      </c>
      <c r="BE20" s="11">
        <v>182119972.15853316</v>
      </c>
      <c r="BF20" s="10">
        <v>185198093</v>
      </c>
      <c r="BG20" s="11">
        <v>191418494</v>
      </c>
      <c r="BH20" s="17">
        <v>2.1999999999999999E-2</v>
      </c>
      <c r="BI20" s="18">
        <v>2.81E-2</v>
      </c>
      <c r="BJ20" s="17">
        <v>0.28890000000000005</v>
      </c>
      <c r="BK20" s="18">
        <v>0.28890000000000005</v>
      </c>
      <c r="BL20" s="10">
        <v>53439524</v>
      </c>
      <c r="BM20" s="11">
        <v>55234441</v>
      </c>
      <c r="BN20" s="10">
        <v>10277070.829</v>
      </c>
      <c r="BO20" s="11">
        <v>10667096.055</v>
      </c>
      <c r="BP20" s="77">
        <f t="shared" si="33"/>
        <v>-9516519.4010000005</v>
      </c>
    </row>
    <row r="21" spans="1:68">
      <c r="A21" s="3" t="s">
        <v>33</v>
      </c>
      <c r="B21" s="3" t="s">
        <v>34</v>
      </c>
      <c r="C21" s="3" t="str">
        <f t="shared" si="32"/>
        <v>20203 - Bickleton</v>
      </c>
      <c r="D21" s="19">
        <v>0</v>
      </c>
      <c r="E21" s="20">
        <v>0</v>
      </c>
      <c r="F21" s="21">
        <v>150000</v>
      </c>
      <c r="G21" s="22">
        <v>150000</v>
      </c>
      <c r="H21" s="10">
        <v>2024757.8599999999</v>
      </c>
      <c r="I21" s="11">
        <v>2174826.2853345368</v>
      </c>
      <c r="J21" s="10">
        <v>2181953</v>
      </c>
      <c r="K21" s="11">
        <v>2217835</v>
      </c>
      <c r="L21" s="17">
        <v>4.2700000000000002E-2</v>
      </c>
      <c r="M21" s="18">
        <v>1.09E-2</v>
      </c>
      <c r="N21" s="17">
        <v>0.28000000000000003</v>
      </c>
      <c r="O21" s="18">
        <v>0.28000000000000003</v>
      </c>
      <c r="P21" s="10">
        <v>598219</v>
      </c>
      <c r="Q21" s="11">
        <v>608057</v>
      </c>
      <c r="R21" s="10">
        <v>0</v>
      </c>
      <c r="S21" s="11">
        <v>0</v>
      </c>
      <c r="T21" s="35">
        <v>0</v>
      </c>
      <c r="U21" s="36">
        <v>0</v>
      </c>
      <c r="V21" s="37">
        <v>150000</v>
      </c>
      <c r="W21" s="38">
        <v>150000</v>
      </c>
      <c r="X21" s="10">
        <v>1861733.4733770334</v>
      </c>
      <c r="Y21" s="11">
        <v>1837107.7322033308</v>
      </c>
      <c r="Z21" s="10">
        <v>1936035</v>
      </c>
      <c r="AA21" s="11">
        <v>1930905</v>
      </c>
      <c r="AB21" s="17">
        <v>2.1999999999999999E-2</v>
      </c>
      <c r="AC21" s="18">
        <v>2.81E-2</v>
      </c>
      <c r="AD21" s="17">
        <v>0.24</v>
      </c>
      <c r="AE21" s="18">
        <v>0.24</v>
      </c>
      <c r="AF21" s="10">
        <v>454968</v>
      </c>
      <c r="AG21" s="11">
        <v>453763</v>
      </c>
      <c r="AH21" s="10">
        <v>0</v>
      </c>
      <c r="AI21" s="11">
        <v>0</v>
      </c>
      <c r="AJ21" s="19">
        <v>0</v>
      </c>
      <c r="AK21" s="20">
        <v>0</v>
      </c>
      <c r="AL21" s="21">
        <v>150000</v>
      </c>
      <c r="AM21" s="22">
        <v>150000</v>
      </c>
      <c r="AN21" s="10">
        <v>2024757.8599999999</v>
      </c>
      <c r="AO21" s="11">
        <v>2174826.2853345368</v>
      </c>
      <c r="AP21" s="10">
        <v>2181953</v>
      </c>
      <c r="AQ21" s="11">
        <v>2217835</v>
      </c>
      <c r="AR21" s="17">
        <v>4.2700000000000002E-2</v>
      </c>
      <c r="AS21" s="18">
        <v>1.09E-2</v>
      </c>
      <c r="AT21" s="17">
        <v>0.28000000000000003</v>
      </c>
      <c r="AU21" s="18">
        <v>0.28000000000000003</v>
      </c>
      <c r="AV21" s="10">
        <v>598219</v>
      </c>
      <c r="AW21" s="11">
        <v>608057</v>
      </c>
      <c r="AX21" s="10">
        <v>0</v>
      </c>
      <c r="AY21" s="11">
        <v>0</v>
      </c>
      <c r="AZ21" s="35">
        <v>0</v>
      </c>
      <c r="BA21" s="36">
        <v>0</v>
      </c>
      <c r="BB21" s="37">
        <v>150000</v>
      </c>
      <c r="BC21" s="38">
        <v>150000</v>
      </c>
      <c r="BD21" s="10">
        <v>2048622.8210943604</v>
      </c>
      <c r="BE21" s="11">
        <v>2024856.8689085215</v>
      </c>
      <c r="BF21" s="10">
        <v>2130384</v>
      </c>
      <c r="BG21" s="11">
        <v>2128240</v>
      </c>
      <c r="BH21" s="17">
        <v>2.1999999999999999E-2</v>
      </c>
      <c r="BI21" s="18">
        <v>2.81E-2</v>
      </c>
      <c r="BJ21" s="17">
        <v>0.28000000000000003</v>
      </c>
      <c r="BK21" s="18">
        <v>0.28000000000000003</v>
      </c>
      <c r="BL21" s="10">
        <v>584081</v>
      </c>
      <c r="BM21" s="11">
        <v>583492</v>
      </c>
      <c r="BN21" s="10">
        <v>0</v>
      </c>
      <c r="BO21" s="11">
        <v>0</v>
      </c>
      <c r="BP21" s="77">
        <f t="shared" si="33"/>
        <v>0</v>
      </c>
    </row>
    <row r="22" spans="1:68">
      <c r="A22" s="3" t="s">
        <v>35</v>
      </c>
      <c r="B22" s="3" t="s">
        <v>36</v>
      </c>
      <c r="C22" s="3" t="str">
        <f t="shared" si="32"/>
        <v>37503 - Blaine</v>
      </c>
      <c r="D22" s="19">
        <v>0</v>
      </c>
      <c r="E22" s="20">
        <v>0</v>
      </c>
      <c r="F22" s="21">
        <v>6500000</v>
      </c>
      <c r="G22" s="22">
        <v>6500000</v>
      </c>
      <c r="H22" s="10">
        <v>20035082.11583684</v>
      </c>
      <c r="I22" s="11">
        <v>22171574.717593718</v>
      </c>
      <c r="J22" s="10">
        <v>21590533</v>
      </c>
      <c r="K22" s="11">
        <v>22610036</v>
      </c>
      <c r="L22" s="17">
        <v>4.2700000000000002E-2</v>
      </c>
      <c r="M22" s="18">
        <v>1.09E-2</v>
      </c>
      <c r="N22" s="17">
        <v>0.32510000000000006</v>
      </c>
      <c r="O22" s="18">
        <v>0.32510000000000006</v>
      </c>
      <c r="P22" s="10">
        <v>7020941</v>
      </c>
      <c r="Q22" s="11">
        <v>7352470</v>
      </c>
      <c r="R22" s="10">
        <v>0</v>
      </c>
      <c r="S22" s="11">
        <v>0</v>
      </c>
      <c r="T22" s="35">
        <v>0</v>
      </c>
      <c r="U22" s="36">
        <v>0</v>
      </c>
      <c r="V22" s="37">
        <v>5523655</v>
      </c>
      <c r="W22" s="38">
        <v>5767142</v>
      </c>
      <c r="X22" s="10">
        <v>18625951.719242409</v>
      </c>
      <c r="Y22" s="11">
        <v>19240755.193437412</v>
      </c>
      <c r="Z22" s="10">
        <v>19369315</v>
      </c>
      <c r="AA22" s="11">
        <v>20223133</v>
      </c>
      <c r="AB22" s="17">
        <v>2.1999999999999999E-2</v>
      </c>
      <c r="AC22" s="18">
        <v>2.81E-2</v>
      </c>
      <c r="AD22" s="17">
        <v>0.28510000000000002</v>
      </c>
      <c r="AE22" s="18">
        <v>0.28510000000000002</v>
      </c>
      <c r="AF22" s="10">
        <v>5523655</v>
      </c>
      <c r="AG22" s="11">
        <v>5767142</v>
      </c>
      <c r="AH22" s="10">
        <v>0</v>
      </c>
      <c r="AI22" s="11">
        <v>0</v>
      </c>
      <c r="AJ22" s="19">
        <v>0</v>
      </c>
      <c r="AK22" s="20">
        <v>0</v>
      </c>
      <c r="AL22" s="21">
        <v>6500000</v>
      </c>
      <c r="AM22" s="22">
        <v>6500000</v>
      </c>
      <c r="AN22" s="10">
        <v>20035082.11583684</v>
      </c>
      <c r="AO22" s="11">
        <v>22171574.717593718</v>
      </c>
      <c r="AP22" s="10">
        <v>21590533</v>
      </c>
      <c r="AQ22" s="11">
        <v>22610036</v>
      </c>
      <c r="AR22" s="17">
        <v>4.2700000000000002E-2</v>
      </c>
      <c r="AS22" s="18">
        <v>1.09E-2</v>
      </c>
      <c r="AT22" s="17">
        <v>0.32510000000000006</v>
      </c>
      <c r="AU22" s="18">
        <v>0.32510000000000006</v>
      </c>
      <c r="AV22" s="10">
        <v>7020941</v>
      </c>
      <c r="AW22" s="11">
        <v>7352470</v>
      </c>
      <c r="AX22" s="10">
        <v>0</v>
      </c>
      <c r="AY22" s="11">
        <v>0</v>
      </c>
      <c r="AZ22" s="35">
        <v>0</v>
      </c>
      <c r="BA22" s="36">
        <v>0</v>
      </c>
      <c r="BB22" s="37">
        <v>6500000</v>
      </c>
      <c r="BC22" s="38">
        <v>6500000</v>
      </c>
      <c r="BD22" s="10">
        <v>21337041.902781531</v>
      </c>
      <c r="BE22" s="11">
        <v>21972275.865165561</v>
      </c>
      <c r="BF22" s="10">
        <v>22188606</v>
      </c>
      <c r="BG22" s="11">
        <v>23094117</v>
      </c>
      <c r="BH22" s="17">
        <v>2.1999999999999999E-2</v>
      </c>
      <c r="BI22" s="18">
        <v>2.81E-2</v>
      </c>
      <c r="BJ22" s="17">
        <v>0.32510000000000006</v>
      </c>
      <c r="BK22" s="18">
        <v>0.32510000000000006</v>
      </c>
      <c r="BL22" s="10">
        <v>7215426</v>
      </c>
      <c r="BM22" s="11">
        <v>7509885</v>
      </c>
      <c r="BN22" s="10">
        <v>0</v>
      </c>
      <c r="BO22" s="11">
        <v>0</v>
      </c>
      <c r="BP22" s="77">
        <f t="shared" si="33"/>
        <v>-976345</v>
      </c>
    </row>
    <row r="23" spans="1:68">
      <c r="A23" s="3" t="s">
        <v>37</v>
      </c>
      <c r="B23" s="3" t="s">
        <v>38</v>
      </c>
      <c r="C23" s="3" t="str">
        <f t="shared" si="32"/>
        <v>21234 - Boistfort</v>
      </c>
      <c r="D23" s="19">
        <v>48097</v>
      </c>
      <c r="E23" s="20">
        <v>49618</v>
      </c>
      <c r="F23" s="21">
        <v>248000</v>
      </c>
      <c r="G23" s="22">
        <v>248000</v>
      </c>
      <c r="H23" s="10">
        <v>1143417.6417490537</v>
      </c>
      <c r="I23" s="11">
        <v>1244916.2620163145</v>
      </c>
      <c r="J23" s="10">
        <v>1232188</v>
      </c>
      <c r="K23" s="11">
        <v>1269536</v>
      </c>
      <c r="L23" s="17">
        <v>4.2700000000000002E-2</v>
      </c>
      <c r="M23" s="18">
        <v>1.09E-2</v>
      </c>
      <c r="N23" s="17">
        <v>0.29320000000000002</v>
      </c>
      <c r="O23" s="18">
        <v>0.29320000000000002</v>
      </c>
      <c r="P23" s="10">
        <v>487790</v>
      </c>
      <c r="Q23" s="11">
        <v>502574</v>
      </c>
      <c r="R23" s="10">
        <v>48097.014000000003</v>
      </c>
      <c r="S23" s="11">
        <v>49618.016000000003</v>
      </c>
      <c r="T23" s="35">
        <v>35721</v>
      </c>
      <c r="U23" s="36">
        <v>39933</v>
      </c>
      <c r="V23" s="37">
        <v>248000</v>
      </c>
      <c r="W23" s="38">
        <v>248000</v>
      </c>
      <c r="X23" s="10">
        <v>1048258.6234634463</v>
      </c>
      <c r="Y23" s="11">
        <v>1089499.3294771111</v>
      </c>
      <c r="Z23" s="10">
        <v>1090095</v>
      </c>
      <c r="AA23" s="11">
        <v>1145126</v>
      </c>
      <c r="AB23" s="17">
        <v>2.1999999999999999E-2</v>
      </c>
      <c r="AC23" s="18">
        <v>2.81E-2</v>
      </c>
      <c r="AD23" s="17">
        <v>0.25319999999999998</v>
      </c>
      <c r="AE23" s="18">
        <v>0.25319999999999998</v>
      </c>
      <c r="AF23" s="10">
        <v>372666</v>
      </c>
      <c r="AG23" s="11">
        <v>391479</v>
      </c>
      <c r="AH23" s="10">
        <v>35720.697</v>
      </c>
      <c r="AI23" s="11">
        <v>39932.642999999996</v>
      </c>
      <c r="AJ23" s="19">
        <v>48097</v>
      </c>
      <c r="AK23" s="20">
        <v>49618</v>
      </c>
      <c r="AL23" s="21">
        <v>248000</v>
      </c>
      <c r="AM23" s="22">
        <v>248000</v>
      </c>
      <c r="AN23" s="10">
        <v>1143417.6417490537</v>
      </c>
      <c r="AO23" s="11">
        <v>1244916.2620163145</v>
      </c>
      <c r="AP23" s="10">
        <v>1232188</v>
      </c>
      <c r="AQ23" s="11">
        <v>1269536</v>
      </c>
      <c r="AR23" s="17">
        <v>4.2700000000000002E-2</v>
      </c>
      <c r="AS23" s="18">
        <v>1.09E-2</v>
      </c>
      <c r="AT23" s="17">
        <v>0.29320000000000002</v>
      </c>
      <c r="AU23" s="18">
        <v>0.29320000000000002</v>
      </c>
      <c r="AV23" s="10">
        <v>487790</v>
      </c>
      <c r="AW23" s="11">
        <v>502574</v>
      </c>
      <c r="AX23" s="10">
        <v>48097.014000000003</v>
      </c>
      <c r="AY23" s="11">
        <v>49618.016000000003</v>
      </c>
      <c r="AZ23" s="35">
        <v>45872</v>
      </c>
      <c r="BA23" s="36">
        <v>50893</v>
      </c>
      <c r="BB23" s="37">
        <v>248000</v>
      </c>
      <c r="BC23" s="38">
        <v>248000</v>
      </c>
      <c r="BD23" s="10">
        <v>1191789.9817966009</v>
      </c>
      <c r="BE23" s="11">
        <v>1234023.7044696361</v>
      </c>
      <c r="BF23" s="10">
        <v>1239354</v>
      </c>
      <c r="BG23" s="11">
        <v>1297029</v>
      </c>
      <c r="BH23" s="17">
        <v>2.1999999999999999E-2</v>
      </c>
      <c r="BI23" s="18">
        <v>2.81E-2</v>
      </c>
      <c r="BJ23" s="17">
        <v>0.29320000000000002</v>
      </c>
      <c r="BK23" s="18">
        <v>0.29320000000000002</v>
      </c>
      <c r="BL23" s="10">
        <v>490627</v>
      </c>
      <c r="BM23" s="11">
        <v>513458</v>
      </c>
      <c r="BN23" s="10">
        <v>45871.866000000002</v>
      </c>
      <c r="BO23" s="11">
        <v>50892.785000000003</v>
      </c>
      <c r="BP23" s="77">
        <f t="shared" si="33"/>
        <v>0</v>
      </c>
    </row>
    <row r="24" spans="1:68">
      <c r="A24" s="3" t="s">
        <v>39</v>
      </c>
      <c r="B24" s="3" t="s">
        <v>40</v>
      </c>
      <c r="C24" s="3" t="str">
        <f t="shared" si="32"/>
        <v>18100 - Bremerton</v>
      </c>
      <c r="D24" s="19">
        <v>2675701</v>
      </c>
      <c r="E24" s="20">
        <v>2734797</v>
      </c>
      <c r="F24" s="21">
        <v>11360018</v>
      </c>
      <c r="G24" s="22">
        <v>11360018</v>
      </c>
      <c r="H24" s="10">
        <v>51695940.112429902</v>
      </c>
      <c r="I24" s="11">
        <v>56088127.792967148</v>
      </c>
      <c r="J24" s="10">
        <v>55709425</v>
      </c>
      <c r="K24" s="11">
        <v>57197317</v>
      </c>
      <c r="L24" s="17">
        <v>4.2700000000000002E-2</v>
      </c>
      <c r="M24" s="18">
        <v>1.09E-2</v>
      </c>
      <c r="N24" s="17">
        <v>0.28000000000000003</v>
      </c>
      <c r="O24" s="18">
        <v>0.28000000000000003</v>
      </c>
      <c r="P24" s="10">
        <v>15319860</v>
      </c>
      <c r="Q24" s="11">
        <v>15729024</v>
      </c>
      <c r="R24" s="10">
        <v>2675701.0099999998</v>
      </c>
      <c r="S24" s="11">
        <v>2734796.5970000001</v>
      </c>
      <c r="T24" s="35">
        <v>2059980</v>
      </c>
      <c r="U24" s="36">
        <v>2074955</v>
      </c>
      <c r="V24" s="37">
        <v>9605945.034</v>
      </c>
      <c r="W24" s="38">
        <v>9868535.8230000008</v>
      </c>
      <c r="X24" s="10">
        <v>47593104.355143942</v>
      </c>
      <c r="Y24" s="11">
        <v>48208722.420962527</v>
      </c>
      <c r="Z24" s="10">
        <v>49492550</v>
      </c>
      <c r="AA24" s="11">
        <v>50670121</v>
      </c>
      <c r="AB24" s="17">
        <v>2.1999999999999999E-2</v>
      </c>
      <c r="AC24" s="18">
        <v>2.81E-2</v>
      </c>
      <c r="AD24" s="17">
        <v>0.24</v>
      </c>
      <c r="AE24" s="18">
        <v>0.24</v>
      </c>
      <c r="AF24" s="10">
        <v>11665925</v>
      </c>
      <c r="AG24" s="11">
        <v>11943491</v>
      </c>
      <c r="AH24" s="10">
        <v>2059979.966</v>
      </c>
      <c r="AI24" s="11">
        <v>2074955.1769999999</v>
      </c>
      <c r="AJ24" s="19">
        <v>2675701</v>
      </c>
      <c r="AK24" s="20">
        <v>2734797</v>
      </c>
      <c r="AL24" s="21">
        <v>11360018</v>
      </c>
      <c r="AM24" s="22">
        <v>11360018</v>
      </c>
      <c r="AN24" s="10">
        <v>51695940.112429902</v>
      </c>
      <c r="AO24" s="11">
        <v>56088127.792967148</v>
      </c>
      <c r="AP24" s="10">
        <v>55709425</v>
      </c>
      <c r="AQ24" s="11">
        <v>57197317</v>
      </c>
      <c r="AR24" s="17">
        <v>4.2700000000000002E-2</v>
      </c>
      <c r="AS24" s="18">
        <v>1.09E-2</v>
      </c>
      <c r="AT24" s="17">
        <v>0.28000000000000003</v>
      </c>
      <c r="AU24" s="18">
        <v>0.28000000000000003</v>
      </c>
      <c r="AV24" s="10">
        <v>15319860</v>
      </c>
      <c r="AW24" s="11">
        <v>15729024</v>
      </c>
      <c r="AX24" s="10">
        <v>2675701.0099999998</v>
      </c>
      <c r="AY24" s="11">
        <v>2734796.5970000001</v>
      </c>
      <c r="AZ24" s="35">
        <v>2646794</v>
      </c>
      <c r="BA24" s="36">
        <v>2666287</v>
      </c>
      <c r="BB24" s="37">
        <v>11360018</v>
      </c>
      <c r="BC24" s="38">
        <v>11360018</v>
      </c>
      <c r="BD24" s="10">
        <v>54026087.882813402</v>
      </c>
      <c r="BE24" s="11">
        <v>54688515.515779302</v>
      </c>
      <c r="BF24" s="10">
        <v>56182275</v>
      </c>
      <c r="BG24" s="11">
        <v>57480754</v>
      </c>
      <c r="BH24" s="17">
        <v>2.1999999999999999E-2</v>
      </c>
      <c r="BI24" s="18">
        <v>2.81E-2</v>
      </c>
      <c r="BJ24" s="17">
        <v>0.28000000000000003</v>
      </c>
      <c r="BK24" s="18">
        <v>0.28000000000000003</v>
      </c>
      <c r="BL24" s="10">
        <v>15449892</v>
      </c>
      <c r="BM24" s="11">
        <v>15806968</v>
      </c>
      <c r="BN24" s="10">
        <v>2646793.8190000001</v>
      </c>
      <c r="BO24" s="11">
        <v>2666286.9580000001</v>
      </c>
      <c r="BP24" s="77">
        <f t="shared" si="33"/>
        <v>-1754072.966</v>
      </c>
    </row>
    <row r="25" spans="1:68">
      <c r="A25" s="3" t="s">
        <v>41</v>
      </c>
      <c r="B25" s="3" t="s">
        <v>42</v>
      </c>
      <c r="C25" s="3" t="str">
        <f t="shared" si="32"/>
        <v>24111 - Brewster</v>
      </c>
      <c r="D25" s="19">
        <v>883545</v>
      </c>
      <c r="E25" s="20">
        <v>907298</v>
      </c>
      <c r="F25" s="21">
        <v>1055494</v>
      </c>
      <c r="G25" s="22">
        <v>1055494</v>
      </c>
      <c r="H25" s="10">
        <v>10235149.058592122</v>
      </c>
      <c r="I25" s="11">
        <v>11113441.82797817</v>
      </c>
      <c r="J25" s="10">
        <v>11029769</v>
      </c>
      <c r="K25" s="11">
        <v>11333219</v>
      </c>
      <c r="L25" s="17">
        <v>4.2700000000000002E-2</v>
      </c>
      <c r="M25" s="18">
        <v>1.09E-2</v>
      </c>
      <c r="N25" s="17">
        <v>0.28000000000000003</v>
      </c>
      <c r="O25" s="18">
        <v>0.28000000000000003</v>
      </c>
      <c r="P25" s="10">
        <v>3088335</v>
      </c>
      <c r="Q25" s="11">
        <v>3173301</v>
      </c>
      <c r="R25" s="10">
        <v>883545.35</v>
      </c>
      <c r="S25" s="11">
        <v>907297.89800000004</v>
      </c>
      <c r="T25" s="35">
        <v>687204</v>
      </c>
      <c r="U25" s="36">
        <v>690883</v>
      </c>
      <c r="V25" s="37">
        <v>1055494</v>
      </c>
      <c r="W25" s="38">
        <v>1055494</v>
      </c>
      <c r="X25" s="10">
        <v>9468094.1520529576</v>
      </c>
      <c r="Y25" s="11">
        <v>9526682.4545726292</v>
      </c>
      <c r="Z25" s="10">
        <v>9845967</v>
      </c>
      <c r="AA25" s="11">
        <v>10013087</v>
      </c>
      <c r="AB25" s="17">
        <v>2.1999999999999999E-2</v>
      </c>
      <c r="AC25" s="18">
        <v>2.81E-2</v>
      </c>
      <c r="AD25" s="17">
        <v>0.24</v>
      </c>
      <c r="AE25" s="18">
        <v>0.24</v>
      </c>
      <c r="AF25" s="10">
        <v>2363032</v>
      </c>
      <c r="AG25" s="11">
        <v>2403141</v>
      </c>
      <c r="AH25" s="10">
        <v>687204.10699999996</v>
      </c>
      <c r="AI25" s="11">
        <v>690882.848</v>
      </c>
      <c r="AJ25" s="19">
        <v>883545</v>
      </c>
      <c r="AK25" s="20">
        <v>907298</v>
      </c>
      <c r="AL25" s="21">
        <v>1055494</v>
      </c>
      <c r="AM25" s="22">
        <v>1055494</v>
      </c>
      <c r="AN25" s="10">
        <v>10235149.058592122</v>
      </c>
      <c r="AO25" s="11">
        <v>11113441.82797817</v>
      </c>
      <c r="AP25" s="10">
        <v>11029769</v>
      </c>
      <c r="AQ25" s="11">
        <v>11333219</v>
      </c>
      <c r="AR25" s="17">
        <v>4.2700000000000002E-2</v>
      </c>
      <c r="AS25" s="18">
        <v>1.09E-2</v>
      </c>
      <c r="AT25" s="17">
        <v>0.28000000000000003</v>
      </c>
      <c r="AU25" s="18">
        <v>0.28000000000000003</v>
      </c>
      <c r="AV25" s="10">
        <v>3088335</v>
      </c>
      <c r="AW25" s="11">
        <v>3173301</v>
      </c>
      <c r="AX25" s="10">
        <v>883545.35</v>
      </c>
      <c r="AY25" s="11">
        <v>907297.89800000004</v>
      </c>
      <c r="AZ25" s="35">
        <v>886869</v>
      </c>
      <c r="BA25" s="36">
        <v>892905</v>
      </c>
      <c r="BB25" s="37">
        <v>1055494</v>
      </c>
      <c r="BC25" s="38">
        <v>1055494</v>
      </c>
      <c r="BD25" s="10">
        <v>10713572.531995645</v>
      </c>
      <c r="BE25" s="11">
        <v>10781367.708575681</v>
      </c>
      <c r="BF25" s="10">
        <v>11141152</v>
      </c>
      <c r="BG25" s="11">
        <v>11331833</v>
      </c>
      <c r="BH25" s="17">
        <v>2.1999999999999999E-2</v>
      </c>
      <c r="BI25" s="18">
        <v>2.81E-2</v>
      </c>
      <c r="BJ25" s="17">
        <v>0.28000000000000003</v>
      </c>
      <c r="BK25" s="18">
        <v>0.28000000000000003</v>
      </c>
      <c r="BL25" s="10">
        <v>3119523</v>
      </c>
      <c r="BM25" s="11">
        <v>3172913</v>
      </c>
      <c r="BN25" s="10">
        <v>886869.23699999996</v>
      </c>
      <c r="BO25" s="11">
        <v>892905.48</v>
      </c>
      <c r="BP25" s="77">
        <f t="shared" si="33"/>
        <v>0</v>
      </c>
    </row>
    <row r="26" spans="1:68">
      <c r="A26" s="3" t="s">
        <v>43</v>
      </c>
      <c r="B26" s="3" t="s">
        <v>44</v>
      </c>
      <c r="C26" s="3" t="str">
        <f t="shared" si="32"/>
        <v>09075 - Bridgeport</v>
      </c>
      <c r="D26" s="19">
        <v>921772</v>
      </c>
      <c r="E26" s="20">
        <v>915594</v>
      </c>
      <c r="F26" s="21">
        <v>203904</v>
      </c>
      <c r="G26" s="22">
        <v>203904</v>
      </c>
      <c r="H26" s="10">
        <v>8334344.2234583162</v>
      </c>
      <c r="I26" s="11">
        <v>9023143.3086477332</v>
      </c>
      <c r="J26" s="10">
        <v>8981392</v>
      </c>
      <c r="K26" s="11">
        <v>9201583</v>
      </c>
      <c r="L26" s="17">
        <v>4.2700000000000002E-2</v>
      </c>
      <c r="M26" s="18">
        <v>1.09E-2</v>
      </c>
      <c r="N26" s="17">
        <v>0.28010000000000002</v>
      </c>
      <c r="O26" s="18">
        <v>0.28010000000000002</v>
      </c>
      <c r="P26" s="10">
        <v>2515688</v>
      </c>
      <c r="Q26" s="11">
        <v>2577363</v>
      </c>
      <c r="R26" s="10">
        <v>1011722.267</v>
      </c>
      <c r="S26" s="11">
        <v>1036659.525</v>
      </c>
      <c r="T26" s="35">
        <v>780891</v>
      </c>
      <c r="U26" s="36">
        <v>792403</v>
      </c>
      <c r="V26" s="37">
        <v>203904</v>
      </c>
      <c r="W26" s="38">
        <v>203904</v>
      </c>
      <c r="X26" s="10">
        <v>7652510.4916551886</v>
      </c>
      <c r="Y26" s="11">
        <v>7708323.2160224244</v>
      </c>
      <c r="Z26" s="10">
        <v>7957923</v>
      </c>
      <c r="AA26" s="11">
        <v>8101888</v>
      </c>
      <c r="AB26" s="17">
        <v>2.1999999999999999E-2</v>
      </c>
      <c r="AC26" s="18">
        <v>2.81E-2</v>
      </c>
      <c r="AD26" s="17">
        <v>0.24009999999999998</v>
      </c>
      <c r="AE26" s="18">
        <v>0.24009999999999998</v>
      </c>
      <c r="AF26" s="10">
        <v>1910697</v>
      </c>
      <c r="AG26" s="11">
        <v>1945263</v>
      </c>
      <c r="AH26" s="10">
        <v>780890.91899999999</v>
      </c>
      <c r="AI26" s="11">
        <v>792403.125</v>
      </c>
      <c r="AJ26" s="19">
        <v>921772</v>
      </c>
      <c r="AK26" s="20">
        <v>915594</v>
      </c>
      <c r="AL26" s="21">
        <v>203904</v>
      </c>
      <c r="AM26" s="22">
        <v>203904</v>
      </c>
      <c r="AN26" s="10">
        <v>8334344.2234583162</v>
      </c>
      <c r="AO26" s="11">
        <v>9023143.3086477332</v>
      </c>
      <c r="AP26" s="10">
        <v>8981392</v>
      </c>
      <c r="AQ26" s="11">
        <v>9201583</v>
      </c>
      <c r="AR26" s="17">
        <v>4.2700000000000002E-2</v>
      </c>
      <c r="AS26" s="18">
        <v>1.09E-2</v>
      </c>
      <c r="AT26" s="17">
        <v>0.28010000000000002</v>
      </c>
      <c r="AU26" s="18">
        <v>0.28010000000000002</v>
      </c>
      <c r="AV26" s="10">
        <v>2515688</v>
      </c>
      <c r="AW26" s="11">
        <v>2577363</v>
      </c>
      <c r="AX26" s="10">
        <v>1011722.267</v>
      </c>
      <c r="AY26" s="11">
        <v>1036659.525</v>
      </c>
      <c r="AZ26" s="35">
        <v>907398</v>
      </c>
      <c r="BA26" s="36">
        <v>892985</v>
      </c>
      <c r="BB26" s="37">
        <v>203904</v>
      </c>
      <c r="BC26" s="38">
        <v>203904</v>
      </c>
      <c r="BD26" s="10">
        <v>8696022.508146191</v>
      </c>
      <c r="BE26" s="11">
        <v>8759525.2921992317</v>
      </c>
      <c r="BF26" s="10">
        <v>9043082</v>
      </c>
      <c r="BG26" s="11">
        <v>9206761</v>
      </c>
      <c r="BH26" s="17">
        <v>2.1999999999999999E-2</v>
      </c>
      <c r="BI26" s="18">
        <v>2.81E-2</v>
      </c>
      <c r="BJ26" s="17">
        <v>0.28010000000000002</v>
      </c>
      <c r="BK26" s="18">
        <v>0.28010000000000002</v>
      </c>
      <c r="BL26" s="10">
        <v>2532967</v>
      </c>
      <c r="BM26" s="11">
        <v>2578814</v>
      </c>
      <c r="BN26" s="10">
        <v>1016504.503</v>
      </c>
      <c r="BO26" s="11">
        <v>1031974.1679999999</v>
      </c>
      <c r="BP26" s="77">
        <f t="shared" si="33"/>
        <v>0</v>
      </c>
    </row>
    <row r="27" spans="1:68">
      <c r="A27" s="3" t="s">
        <v>45</v>
      </c>
      <c r="B27" s="3" t="s">
        <v>46</v>
      </c>
      <c r="C27" s="3" t="str">
        <f t="shared" si="32"/>
        <v>16046 - Brinnon</v>
      </c>
      <c r="D27" s="19">
        <v>0</v>
      </c>
      <c r="E27" s="20">
        <v>0</v>
      </c>
      <c r="F27" s="21">
        <v>305516</v>
      </c>
      <c r="G27" s="22">
        <v>305516</v>
      </c>
      <c r="H27" s="10">
        <v>719976.27399999998</v>
      </c>
      <c r="I27" s="11">
        <v>778482.64149796986</v>
      </c>
      <c r="J27" s="10">
        <v>775873</v>
      </c>
      <c r="K27" s="11">
        <v>793878</v>
      </c>
      <c r="L27" s="17">
        <v>4.2700000000000002E-2</v>
      </c>
      <c r="M27" s="18">
        <v>1.09E-2</v>
      </c>
      <c r="N27" s="17">
        <v>0.315</v>
      </c>
      <c r="O27" s="18">
        <v>0.315</v>
      </c>
      <c r="P27" s="10">
        <v>333817</v>
      </c>
      <c r="Q27" s="11">
        <v>341564</v>
      </c>
      <c r="R27" s="10">
        <v>0</v>
      </c>
      <c r="S27" s="11">
        <v>0</v>
      </c>
      <c r="T27" s="35">
        <v>0</v>
      </c>
      <c r="U27" s="36">
        <v>0</v>
      </c>
      <c r="V27" s="37">
        <v>256803</v>
      </c>
      <c r="W27" s="38">
        <v>256935</v>
      </c>
      <c r="X27" s="10">
        <v>657451.71966124524</v>
      </c>
      <c r="Y27" s="11">
        <v>650816.63785612863</v>
      </c>
      <c r="Z27" s="10">
        <v>683691</v>
      </c>
      <c r="AA27" s="11">
        <v>684045</v>
      </c>
      <c r="AB27" s="17">
        <v>2.1999999999999999E-2</v>
      </c>
      <c r="AC27" s="18">
        <v>2.81E-2</v>
      </c>
      <c r="AD27" s="17">
        <v>0.27499999999999997</v>
      </c>
      <c r="AE27" s="18">
        <v>0.27499999999999997</v>
      </c>
      <c r="AF27" s="10">
        <v>256803</v>
      </c>
      <c r="AG27" s="11">
        <v>256935</v>
      </c>
      <c r="AH27" s="10">
        <v>0</v>
      </c>
      <c r="AI27" s="11">
        <v>0</v>
      </c>
      <c r="AJ27" s="19">
        <v>0</v>
      </c>
      <c r="AK27" s="20">
        <v>0</v>
      </c>
      <c r="AL27" s="21">
        <v>305516</v>
      </c>
      <c r="AM27" s="22">
        <v>305516</v>
      </c>
      <c r="AN27" s="10">
        <v>719976.27399999998</v>
      </c>
      <c r="AO27" s="11">
        <v>778482.64149796986</v>
      </c>
      <c r="AP27" s="10">
        <v>775873</v>
      </c>
      <c r="AQ27" s="11">
        <v>793878</v>
      </c>
      <c r="AR27" s="17">
        <v>4.2700000000000002E-2</v>
      </c>
      <c r="AS27" s="18">
        <v>1.09E-2</v>
      </c>
      <c r="AT27" s="17">
        <v>0.315</v>
      </c>
      <c r="AU27" s="18">
        <v>0.315</v>
      </c>
      <c r="AV27" s="10">
        <v>333817</v>
      </c>
      <c r="AW27" s="11">
        <v>341564</v>
      </c>
      <c r="AX27" s="10">
        <v>0</v>
      </c>
      <c r="AY27" s="11">
        <v>0</v>
      </c>
      <c r="AZ27" s="35">
        <v>0</v>
      </c>
      <c r="BA27" s="36">
        <v>0</v>
      </c>
      <c r="BB27" s="37">
        <v>305516</v>
      </c>
      <c r="BC27" s="38">
        <v>305516</v>
      </c>
      <c r="BD27" s="10">
        <v>731510.79861151462</v>
      </c>
      <c r="BE27" s="11">
        <v>725463.34493907099</v>
      </c>
      <c r="BF27" s="10">
        <v>760705</v>
      </c>
      <c r="BG27" s="11">
        <v>762503</v>
      </c>
      <c r="BH27" s="17">
        <v>2.1999999999999999E-2</v>
      </c>
      <c r="BI27" s="18">
        <v>2.81E-2</v>
      </c>
      <c r="BJ27" s="17">
        <v>0.315</v>
      </c>
      <c r="BK27" s="18">
        <v>0.315</v>
      </c>
      <c r="BL27" s="10">
        <v>327291</v>
      </c>
      <c r="BM27" s="11">
        <v>328064</v>
      </c>
      <c r="BN27" s="10">
        <v>0</v>
      </c>
      <c r="BO27" s="11">
        <v>0</v>
      </c>
      <c r="BP27" s="77">
        <f t="shared" si="33"/>
        <v>-48713</v>
      </c>
    </row>
    <row r="28" spans="1:68">
      <c r="A28" s="3" t="s">
        <v>47</v>
      </c>
      <c r="B28" s="3" t="s">
        <v>48</v>
      </c>
      <c r="C28" s="3" t="str">
        <f t="shared" si="32"/>
        <v>29100 - Burlington Edison</v>
      </c>
      <c r="D28" s="19">
        <v>649916</v>
      </c>
      <c r="E28" s="20">
        <v>714091</v>
      </c>
      <c r="F28" s="21">
        <v>9500000</v>
      </c>
      <c r="G28" s="22">
        <v>9500000</v>
      </c>
      <c r="H28" s="10">
        <v>36207174.737193473</v>
      </c>
      <c r="I28" s="11">
        <v>39720682.829814024</v>
      </c>
      <c r="J28" s="10">
        <v>39018168</v>
      </c>
      <c r="K28" s="11">
        <v>40506192</v>
      </c>
      <c r="L28" s="17">
        <v>4.2700000000000002E-2</v>
      </c>
      <c r="M28" s="18">
        <v>1.09E-2</v>
      </c>
      <c r="N28" s="17">
        <v>0.28000000000000003</v>
      </c>
      <c r="O28" s="18">
        <v>0.28000000000000003</v>
      </c>
      <c r="P28" s="10">
        <v>10966388</v>
      </c>
      <c r="Q28" s="11">
        <v>11384610</v>
      </c>
      <c r="R28" s="10">
        <v>649916.09900000005</v>
      </c>
      <c r="S28" s="11">
        <v>714090.723</v>
      </c>
      <c r="T28" s="35">
        <v>509577</v>
      </c>
      <c r="U28" s="36">
        <v>512861</v>
      </c>
      <c r="V28" s="37">
        <v>7875561.7149999999</v>
      </c>
      <c r="W28" s="38">
        <v>8126401.2170000002</v>
      </c>
      <c r="X28" s="10">
        <v>33470678.467171613</v>
      </c>
      <c r="Y28" s="11">
        <v>34119321.801784605</v>
      </c>
      <c r="Z28" s="10">
        <v>34806497</v>
      </c>
      <c r="AA28" s="11">
        <v>35861356</v>
      </c>
      <c r="AB28" s="17">
        <v>2.1999999999999999E-2</v>
      </c>
      <c r="AC28" s="18">
        <v>2.81E-2</v>
      </c>
      <c r="AD28" s="17">
        <v>0.24</v>
      </c>
      <c r="AE28" s="18">
        <v>0.24</v>
      </c>
      <c r="AF28" s="10">
        <v>8385139</v>
      </c>
      <c r="AG28" s="11">
        <v>8639262</v>
      </c>
      <c r="AH28" s="10">
        <v>509577.28499999997</v>
      </c>
      <c r="AI28" s="11">
        <v>512860.783</v>
      </c>
      <c r="AJ28" s="19">
        <v>649916</v>
      </c>
      <c r="AK28" s="20">
        <v>714091</v>
      </c>
      <c r="AL28" s="21">
        <v>9500000</v>
      </c>
      <c r="AM28" s="22">
        <v>9500000</v>
      </c>
      <c r="AN28" s="10">
        <v>36207174.737193473</v>
      </c>
      <c r="AO28" s="11">
        <v>39720682.829814024</v>
      </c>
      <c r="AP28" s="10">
        <v>39018168</v>
      </c>
      <c r="AQ28" s="11">
        <v>40506192</v>
      </c>
      <c r="AR28" s="17">
        <v>4.2700000000000002E-2</v>
      </c>
      <c r="AS28" s="18">
        <v>1.09E-2</v>
      </c>
      <c r="AT28" s="17">
        <v>0.28000000000000003</v>
      </c>
      <c r="AU28" s="18">
        <v>0.28000000000000003</v>
      </c>
      <c r="AV28" s="10">
        <v>10966388</v>
      </c>
      <c r="AW28" s="11">
        <v>11384610</v>
      </c>
      <c r="AX28" s="10">
        <v>649916.09900000005</v>
      </c>
      <c r="AY28" s="11">
        <v>714090.723</v>
      </c>
      <c r="AZ28" s="35">
        <v>665225</v>
      </c>
      <c r="BA28" s="36">
        <v>671502</v>
      </c>
      <c r="BB28" s="37">
        <v>9500000</v>
      </c>
      <c r="BC28" s="38">
        <v>9500000</v>
      </c>
      <c r="BD28" s="10">
        <v>38272821.215438157</v>
      </c>
      <c r="BE28" s="11">
        <v>38957975.469609976</v>
      </c>
      <c r="BF28" s="10">
        <v>39800294</v>
      </c>
      <c r="BG28" s="11">
        <v>40947058</v>
      </c>
      <c r="BH28" s="17">
        <v>2.1999999999999999E-2</v>
      </c>
      <c r="BI28" s="18">
        <v>2.81E-2</v>
      </c>
      <c r="BJ28" s="17">
        <v>0.28000000000000003</v>
      </c>
      <c r="BK28" s="18">
        <v>0.28000000000000003</v>
      </c>
      <c r="BL28" s="10">
        <v>11186211</v>
      </c>
      <c r="BM28" s="11">
        <v>11508519</v>
      </c>
      <c r="BN28" s="10">
        <v>665225.30599999998</v>
      </c>
      <c r="BO28" s="11">
        <v>671502.179</v>
      </c>
      <c r="BP28" s="77">
        <f t="shared" si="33"/>
        <v>-1624438.2850000001</v>
      </c>
    </row>
    <row r="29" spans="1:68">
      <c r="A29" s="3" t="s">
        <v>49</v>
      </c>
      <c r="B29" s="3" t="s">
        <v>50</v>
      </c>
      <c r="C29" s="3" t="str">
        <f t="shared" si="32"/>
        <v>06117 - Camas</v>
      </c>
      <c r="D29" s="19">
        <v>1488541</v>
      </c>
      <c r="E29" s="20">
        <v>1454370</v>
      </c>
      <c r="F29" s="21">
        <v>12200000</v>
      </c>
      <c r="G29" s="22">
        <v>12200000</v>
      </c>
      <c r="H29" s="10">
        <v>54693148.106126167</v>
      </c>
      <c r="I29" s="11">
        <v>58961988.256191723</v>
      </c>
      <c r="J29" s="10">
        <v>58939325</v>
      </c>
      <c r="K29" s="11">
        <v>60128011</v>
      </c>
      <c r="L29" s="17">
        <v>4.2700000000000002E-2</v>
      </c>
      <c r="M29" s="18">
        <v>1.09E-2</v>
      </c>
      <c r="N29" s="17">
        <v>0.28000000000000003</v>
      </c>
      <c r="O29" s="18">
        <v>0.28000000000000003</v>
      </c>
      <c r="P29" s="10">
        <v>16572151</v>
      </c>
      <c r="Q29" s="11">
        <v>16906377</v>
      </c>
      <c r="R29" s="10">
        <v>1488541.4269999999</v>
      </c>
      <c r="S29" s="11">
        <v>1454370.2320000001</v>
      </c>
      <c r="T29" s="35">
        <v>1103834</v>
      </c>
      <c r="U29" s="36">
        <v>1223803</v>
      </c>
      <c r="V29" s="37">
        <v>11431951.284</v>
      </c>
      <c r="W29" s="38">
        <v>11895702.418</v>
      </c>
      <c r="X29" s="10">
        <v>50018286.891624451</v>
      </c>
      <c r="Y29" s="11">
        <v>51792182.717471674</v>
      </c>
      <c r="Z29" s="10">
        <v>52014522</v>
      </c>
      <c r="AA29" s="11">
        <v>54436543</v>
      </c>
      <c r="AB29" s="17">
        <v>2.1999999999999999E-2</v>
      </c>
      <c r="AC29" s="18">
        <v>2.81E-2</v>
      </c>
      <c r="AD29" s="17">
        <v>0.24</v>
      </c>
      <c r="AE29" s="18">
        <v>0.24</v>
      </c>
      <c r="AF29" s="10">
        <v>12535785</v>
      </c>
      <c r="AG29" s="11">
        <v>13119505</v>
      </c>
      <c r="AH29" s="10">
        <v>1103833.716</v>
      </c>
      <c r="AI29" s="11">
        <v>1223802.5819999999</v>
      </c>
      <c r="AJ29" s="19">
        <v>1488541</v>
      </c>
      <c r="AK29" s="20">
        <v>1454370</v>
      </c>
      <c r="AL29" s="21">
        <v>12200000</v>
      </c>
      <c r="AM29" s="22">
        <v>12200000</v>
      </c>
      <c r="AN29" s="10">
        <v>54693148.106126167</v>
      </c>
      <c r="AO29" s="11">
        <v>58961988.256191723</v>
      </c>
      <c r="AP29" s="10">
        <v>58939325</v>
      </c>
      <c r="AQ29" s="11">
        <v>60128011</v>
      </c>
      <c r="AR29" s="17">
        <v>4.2700000000000002E-2</v>
      </c>
      <c r="AS29" s="18">
        <v>1.09E-2</v>
      </c>
      <c r="AT29" s="17">
        <v>0.28000000000000003</v>
      </c>
      <c r="AU29" s="18">
        <v>0.28000000000000003</v>
      </c>
      <c r="AV29" s="10">
        <v>16572151</v>
      </c>
      <c r="AW29" s="11">
        <v>16906377</v>
      </c>
      <c r="AX29" s="10">
        <v>1488541.4269999999</v>
      </c>
      <c r="AY29" s="11">
        <v>1454370.2320000001</v>
      </c>
      <c r="AZ29" s="35">
        <v>1510223</v>
      </c>
      <c r="BA29" s="36">
        <v>1655750</v>
      </c>
      <c r="BB29" s="37">
        <v>12200000</v>
      </c>
      <c r="BC29" s="38">
        <v>12200000</v>
      </c>
      <c r="BD29" s="10">
        <v>57732840.885072388</v>
      </c>
      <c r="BE29" s="11">
        <v>59566110.786611356</v>
      </c>
      <c r="BF29" s="10">
        <v>60036965</v>
      </c>
      <c r="BG29" s="11">
        <v>62607385</v>
      </c>
      <c r="BH29" s="17">
        <v>2.1999999999999999E-2</v>
      </c>
      <c r="BI29" s="18">
        <v>2.81E-2</v>
      </c>
      <c r="BJ29" s="17">
        <v>0.28000000000000003</v>
      </c>
      <c r="BK29" s="18">
        <v>0.28000000000000003</v>
      </c>
      <c r="BL29" s="10">
        <v>16880778</v>
      </c>
      <c r="BM29" s="11">
        <v>17603511</v>
      </c>
      <c r="BN29" s="10">
        <v>1510222.7509999999</v>
      </c>
      <c r="BO29" s="11">
        <v>1655750.1059999999</v>
      </c>
      <c r="BP29" s="77">
        <f t="shared" si="33"/>
        <v>-768048.71600000001</v>
      </c>
    </row>
    <row r="30" spans="1:68">
      <c r="A30" s="3" t="s">
        <v>51</v>
      </c>
      <c r="B30" s="3" t="s">
        <v>52</v>
      </c>
      <c r="C30" s="3" t="str">
        <f t="shared" si="32"/>
        <v>05401 - Cape Flattery</v>
      </c>
      <c r="D30" s="19">
        <v>673823</v>
      </c>
      <c r="E30" s="20">
        <v>685960</v>
      </c>
      <c r="F30" s="21">
        <v>375000</v>
      </c>
      <c r="G30" s="22">
        <v>375000</v>
      </c>
      <c r="H30" s="10">
        <v>5949722.1888601091</v>
      </c>
      <c r="I30" s="11">
        <v>6415824.2129444843</v>
      </c>
      <c r="J30" s="10">
        <v>6411637</v>
      </c>
      <c r="K30" s="11">
        <v>6542702</v>
      </c>
      <c r="L30" s="17">
        <v>4.2700000000000002E-2</v>
      </c>
      <c r="M30" s="18">
        <v>1.09E-2</v>
      </c>
      <c r="N30" s="17">
        <v>0.28000000000000003</v>
      </c>
      <c r="O30" s="18">
        <v>0.28000000000000003</v>
      </c>
      <c r="P30" s="10">
        <v>1796535</v>
      </c>
      <c r="Q30" s="11">
        <v>1833260</v>
      </c>
      <c r="R30" s="10">
        <v>673823.28200000001</v>
      </c>
      <c r="S30" s="11">
        <v>685960.196</v>
      </c>
      <c r="T30" s="35">
        <v>518371</v>
      </c>
      <c r="U30" s="36">
        <v>522586</v>
      </c>
      <c r="V30" s="37">
        <v>375000</v>
      </c>
      <c r="W30" s="38">
        <v>375000</v>
      </c>
      <c r="X30" s="10">
        <v>5486388.555185616</v>
      </c>
      <c r="Y30" s="11">
        <v>5505558.6102896295</v>
      </c>
      <c r="Z30" s="10">
        <v>5705351</v>
      </c>
      <c r="AA30" s="11">
        <v>5786657</v>
      </c>
      <c r="AB30" s="17">
        <v>2.1999999999999999E-2</v>
      </c>
      <c r="AC30" s="18">
        <v>2.81E-2</v>
      </c>
      <c r="AD30" s="17">
        <v>0.24</v>
      </c>
      <c r="AE30" s="18">
        <v>0.24</v>
      </c>
      <c r="AF30" s="10">
        <v>1370258</v>
      </c>
      <c r="AG30" s="11">
        <v>1389786</v>
      </c>
      <c r="AH30" s="10">
        <v>518371.44699999999</v>
      </c>
      <c r="AI30" s="11">
        <v>522586.06599999999</v>
      </c>
      <c r="AJ30" s="19">
        <v>673823</v>
      </c>
      <c r="AK30" s="20">
        <v>685960</v>
      </c>
      <c r="AL30" s="21">
        <v>375000</v>
      </c>
      <c r="AM30" s="22">
        <v>375000</v>
      </c>
      <c r="AN30" s="10">
        <v>5949722.1888601091</v>
      </c>
      <c r="AO30" s="11">
        <v>6415824.2129444843</v>
      </c>
      <c r="AP30" s="10">
        <v>6411637</v>
      </c>
      <c r="AQ30" s="11">
        <v>6542702</v>
      </c>
      <c r="AR30" s="17">
        <v>4.2700000000000002E-2</v>
      </c>
      <c r="AS30" s="18">
        <v>1.09E-2</v>
      </c>
      <c r="AT30" s="17">
        <v>0.28000000000000003</v>
      </c>
      <c r="AU30" s="18">
        <v>0.28000000000000003</v>
      </c>
      <c r="AV30" s="10">
        <v>1796535</v>
      </c>
      <c r="AW30" s="11">
        <v>1833260</v>
      </c>
      <c r="AX30" s="10">
        <v>673823.28200000001</v>
      </c>
      <c r="AY30" s="11">
        <v>685960.196</v>
      </c>
      <c r="AZ30" s="35">
        <v>665032</v>
      </c>
      <c r="BA30" s="36">
        <v>671055</v>
      </c>
      <c r="BB30" s="37">
        <v>375000</v>
      </c>
      <c r="BC30" s="38">
        <v>375000</v>
      </c>
      <c r="BD30" s="10">
        <v>6133285.5380849121</v>
      </c>
      <c r="BE30" s="11">
        <v>6156627.7489687437</v>
      </c>
      <c r="BF30" s="10">
        <v>6378066</v>
      </c>
      <c r="BG30" s="11">
        <v>6470967</v>
      </c>
      <c r="BH30" s="17">
        <v>2.1999999999999999E-2</v>
      </c>
      <c r="BI30" s="18">
        <v>2.81E-2</v>
      </c>
      <c r="BJ30" s="17">
        <v>0.28000000000000003</v>
      </c>
      <c r="BK30" s="18">
        <v>0.28000000000000003</v>
      </c>
      <c r="BL30" s="10">
        <v>1787128</v>
      </c>
      <c r="BM30" s="11">
        <v>1813160</v>
      </c>
      <c r="BN30" s="10">
        <v>665032.15599999996</v>
      </c>
      <c r="BO30" s="11">
        <v>671054.67299999995</v>
      </c>
      <c r="BP30" s="77">
        <f t="shared" si="33"/>
        <v>0</v>
      </c>
    </row>
    <row r="31" spans="1:68">
      <c r="A31" s="3" t="s">
        <v>53</v>
      </c>
      <c r="B31" s="3" t="s">
        <v>54</v>
      </c>
      <c r="C31" s="3" t="str">
        <f t="shared" si="32"/>
        <v>27019 - Carbonado</v>
      </c>
      <c r="D31" s="19">
        <v>179593</v>
      </c>
      <c r="E31" s="20">
        <v>191509</v>
      </c>
      <c r="F31" s="21">
        <v>571000</v>
      </c>
      <c r="G31" s="22">
        <v>571000</v>
      </c>
      <c r="H31" s="10">
        <v>1664433.9175107453</v>
      </c>
      <c r="I31" s="11">
        <v>1846132.8419125851</v>
      </c>
      <c r="J31" s="10">
        <v>1793655</v>
      </c>
      <c r="K31" s="11">
        <v>1882642</v>
      </c>
      <c r="L31" s="17">
        <v>4.2700000000000002E-2</v>
      </c>
      <c r="M31" s="18">
        <v>1.09E-2</v>
      </c>
      <c r="N31" s="17">
        <v>0.37520000000000003</v>
      </c>
      <c r="O31" s="18">
        <v>0.37520000000000003</v>
      </c>
      <c r="P31" s="10">
        <v>847120</v>
      </c>
      <c r="Q31" s="11">
        <v>889148</v>
      </c>
      <c r="R31" s="10">
        <v>179592.864</v>
      </c>
      <c r="S31" s="11">
        <v>191508.685</v>
      </c>
      <c r="T31" s="35">
        <v>144491</v>
      </c>
      <c r="U31" s="36">
        <v>157080</v>
      </c>
      <c r="V31" s="37">
        <v>541203.43299999996</v>
      </c>
      <c r="W31" s="38">
        <v>571000</v>
      </c>
      <c r="X31" s="10">
        <v>1562740.389535259</v>
      </c>
      <c r="Y31" s="11">
        <v>1646357.3640534524</v>
      </c>
      <c r="Z31" s="10">
        <v>1625110</v>
      </c>
      <c r="AA31" s="11">
        <v>1730416</v>
      </c>
      <c r="AB31" s="17">
        <v>2.1999999999999999E-2</v>
      </c>
      <c r="AC31" s="18">
        <v>2.81E-2</v>
      </c>
      <c r="AD31" s="17">
        <v>0.3352</v>
      </c>
      <c r="AE31" s="18">
        <v>0.3352</v>
      </c>
      <c r="AF31" s="10">
        <v>685694</v>
      </c>
      <c r="AG31" s="11">
        <v>730126</v>
      </c>
      <c r="AH31" s="10">
        <v>144490.56700000001</v>
      </c>
      <c r="AI31" s="11">
        <v>157080.12700000001</v>
      </c>
      <c r="AJ31" s="19">
        <v>179593</v>
      </c>
      <c r="AK31" s="20">
        <v>191509</v>
      </c>
      <c r="AL31" s="21">
        <v>571000</v>
      </c>
      <c r="AM31" s="22">
        <v>571000</v>
      </c>
      <c r="AN31" s="10">
        <v>1664433.9175107453</v>
      </c>
      <c r="AO31" s="11">
        <v>1846132.8419125851</v>
      </c>
      <c r="AP31" s="10">
        <v>1793655</v>
      </c>
      <c r="AQ31" s="11">
        <v>1882642</v>
      </c>
      <c r="AR31" s="17">
        <v>4.2700000000000002E-2</v>
      </c>
      <c r="AS31" s="18">
        <v>1.09E-2</v>
      </c>
      <c r="AT31" s="17">
        <v>0.37520000000000003</v>
      </c>
      <c r="AU31" s="18">
        <v>0.37520000000000003</v>
      </c>
      <c r="AV31" s="10">
        <v>847120</v>
      </c>
      <c r="AW31" s="11">
        <v>889148</v>
      </c>
      <c r="AX31" s="10">
        <v>179592.864</v>
      </c>
      <c r="AY31" s="11">
        <v>191508.685</v>
      </c>
      <c r="AZ31" s="35">
        <v>189370</v>
      </c>
      <c r="BA31" s="36">
        <v>204521</v>
      </c>
      <c r="BB31" s="37">
        <v>571000</v>
      </c>
      <c r="BC31" s="38">
        <v>571000</v>
      </c>
      <c r="BD31" s="10">
        <v>1791460.6850923598</v>
      </c>
      <c r="BE31" s="11">
        <v>1877252.8861282361</v>
      </c>
      <c r="BF31" s="10">
        <v>1862958</v>
      </c>
      <c r="BG31" s="11">
        <v>1973100</v>
      </c>
      <c r="BH31" s="17">
        <v>2.1999999999999999E-2</v>
      </c>
      <c r="BI31" s="18">
        <v>2.81E-2</v>
      </c>
      <c r="BJ31" s="17">
        <v>0.37520000000000003</v>
      </c>
      <c r="BK31" s="18">
        <v>0.37520000000000003</v>
      </c>
      <c r="BL31" s="10">
        <v>879852</v>
      </c>
      <c r="BM31" s="11">
        <v>931870</v>
      </c>
      <c r="BN31" s="10">
        <v>189369.95</v>
      </c>
      <c r="BO31" s="11">
        <v>204521.04300000001</v>
      </c>
      <c r="BP31" s="77">
        <f t="shared" si="33"/>
        <v>-29796.567000000039</v>
      </c>
    </row>
    <row r="32" spans="1:68">
      <c r="A32" s="3" t="s">
        <v>55</v>
      </c>
      <c r="B32" s="3" t="s">
        <v>56</v>
      </c>
      <c r="C32" s="3" t="str">
        <f t="shared" si="32"/>
        <v>04228 - Cascade</v>
      </c>
      <c r="D32" s="19">
        <v>0</v>
      </c>
      <c r="E32" s="20">
        <v>0</v>
      </c>
      <c r="F32" s="21">
        <v>3092742</v>
      </c>
      <c r="G32" s="22">
        <v>3092742</v>
      </c>
      <c r="H32" s="10">
        <v>12139125.381293187</v>
      </c>
      <c r="I32" s="11">
        <v>13363831.250139825</v>
      </c>
      <c r="J32" s="10">
        <v>13081563</v>
      </c>
      <c r="K32" s="11">
        <v>13628112</v>
      </c>
      <c r="L32" s="17">
        <v>4.2700000000000002E-2</v>
      </c>
      <c r="M32" s="18">
        <v>1.09E-2</v>
      </c>
      <c r="N32" s="17">
        <v>0.28000000000000003</v>
      </c>
      <c r="O32" s="18">
        <v>0.28000000000000003</v>
      </c>
      <c r="P32" s="10">
        <v>3673372</v>
      </c>
      <c r="Q32" s="11">
        <v>3826845</v>
      </c>
      <c r="R32" s="10">
        <v>0</v>
      </c>
      <c r="S32" s="11">
        <v>0</v>
      </c>
      <c r="T32" s="35">
        <v>0</v>
      </c>
      <c r="U32" s="36">
        <v>0</v>
      </c>
      <c r="V32" s="37">
        <v>2840084</v>
      </c>
      <c r="W32" s="38">
        <v>2897889</v>
      </c>
      <c r="X32" s="10">
        <v>11346892.834787227</v>
      </c>
      <c r="Y32" s="11">
        <v>11455050.589078117</v>
      </c>
      <c r="Z32" s="10">
        <v>11799749</v>
      </c>
      <c r="AA32" s="11">
        <v>12039913</v>
      </c>
      <c r="AB32" s="17">
        <v>2.1999999999999999E-2</v>
      </c>
      <c r="AC32" s="18">
        <v>2.81E-2</v>
      </c>
      <c r="AD32" s="17">
        <v>0.24</v>
      </c>
      <c r="AE32" s="18">
        <v>0.24</v>
      </c>
      <c r="AF32" s="10">
        <v>2840084</v>
      </c>
      <c r="AG32" s="11">
        <v>2897889</v>
      </c>
      <c r="AH32" s="10">
        <v>0</v>
      </c>
      <c r="AI32" s="11">
        <v>0</v>
      </c>
      <c r="AJ32" s="19">
        <v>0</v>
      </c>
      <c r="AK32" s="20">
        <v>0</v>
      </c>
      <c r="AL32" s="21">
        <v>3092742</v>
      </c>
      <c r="AM32" s="22">
        <v>3092742</v>
      </c>
      <c r="AN32" s="10">
        <v>12139125.381293187</v>
      </c>
      <c r="AO32" s="11">
        <v>13363831.250139825</v>
      </c>
      <c r="AP32" s="10">
        <v>13081563</v>
      </c>
      <c r="AQ32" s="11">
        <v>13628112</v>
      </c>
      <c r="AR32" s="17">
        <v>4.2700000000000002E-2</v>
      </c>
      <c r="AS32" s="18">
        <v>1.09E-2</v>
      </c>
      <c r="AT32" s="17">
        <v>0.28000000000000003</v>
      </c>
      <c r="AU32" s="18">
        <v>0.28000000000000003</v>
      </c>
      <c r="AV32" s="10">
        <v>3673372</v>
      </c>
      <c r="AW32" s="11">
        <v>3826845</v>
      </c>
      <c r="AX32" s="10">
        <v>0</v>
      </c>
      <c r="AY32" s="11">
        <v>0</v>
      </c>
      <c r="AZ32" s="35">
        <v>0</v>
      </c>
      <c r="BA32" s="36">
        <v>0</v>
      </c>
      <c r="BB32" s="37">
        <v>3092742</v>
      </c>
      <c r="BC32" s="38">
        <v>3092742</v>
      </c>
      <c r="BD32" s="10">
        <v>12919602.711962497</v>
      </c>
      <c r="BE32" s="11">
        <v>13039390.003800521</v>
      </c>
      <c r="BF32" s="10">
        <v>13435225</v>
      </c>
      <c r="BG32" s="11">
        <v>13705144</v>
      </c>
      <c r="BH32" s="17">
        <v>2.1999999999999999E-2</v>
      </c>
      <c r="BI32" s="18">
        <v>2.81E-2</v>
      </c>
      <c r="BJ32" s="17">
        <v>0.28000000000000003</v>
      </c>
      <c r="BK32" s="18">
        <v>0.28000000000000003</v>
      </c>
      <c r="BL32" s="10">
        <v>3772682</v>
      </c>
      <c r="BM32" s="11">
        <v>3848476</v>
      </c>
      <c r="BN32" s="10">
        <v>0</v>
      </c>
      <c r="BO32" s="11">
        <v>0</v>
      </c>
      <c r="BP32" s="77">
        <f t="shared" si="33"/>
        <v>-252658</v>
      </c>
    </row>
    <row r="33" spans="1:68">
      <c r="A33" s="3" t="s">
        <v>57</v>
      </c>
      <c r="B33" s="3" t="s">
        <v>58</v>
      </c>
      <c r="C33" s="3" t="str">
        <f t="shared" si="32"/>
        <v>04222 - Cashmere</v>
      </c>
      <c r="D33" s="19">
        <v>927746</v>
      </c>
      <c r="E33" s="20">
        <v>992143</v>
      </c>
      <c r="F33" s="21">
        <v>2525000</v>
      </c>
      <c r="G33" s="22">
        <v>2525000</v>
      </c>
      <c r="H33" s="10">
        <v>13980541.8759312</v>
      </c>
      <c r="I33" s="11">
        <v>15464806.696558811</v>
      </c>
      <c r="J33" s="10">
        <v>15065940</v>
      </c>
      <c r="K33" s="11">
        <v>15770636</v>
      </c>
      <c r="L33" s="17">
        <v>4.2700000000000002E-2</v>
      </c>
      <c r="M33" s="18">
        <v>1.09E-2</v>
      </c>
      <c r="N33" s="17">
        <v>0.28790000000000004</v>
      </c>
      <c r="O33" s="18">
        <v>0.28790000000000004</v>
      </c>
      <c r="P33" s="10">
        <v>4341056</v>
      </c>
      <c r="Q33" s="11">
        <v>4544105</v>
      </c>
      <c r="R33" s="10">
        <v>927746.348</v>
      </c>
      <c r="S33" s="11">
        <v>992142.94799999997</v>
      </c>
      <c r="T33" s="35">
        <v>744217</v>
      </c>
      <c r="U33" s="36">
        <v>749316</v>
      </c>
      <c r="V33" s="37">
        <v>2525000</v>
      </c>
      <c r="W33" s="38">
        <v>2525000</v>
      </c>
      <c r="X33" s="10">
        <v>13087104.290527986</v>
      </c>
      <c r="Y33" s="11">
        <v>13221809.911876423</v>
      </c>
      <c r="Z33" s="10">
        <v>13609412</v>
      </c>
      <c r="AA33" s="11">
        <v>13896878</v>
      </c>
      <c r="AB33" s="17">
        <v>2.1999999999999999E-2</v>
      </c>
      <c r="AC33" s="18">
        <v>2.81E-2</v>
      </c>
      <c r="AD33" s="17">
        <v>0.24789999999999998</v>
      </c>
      <c r="AE33" s="18">
        <v>0.24789999999999998</v>
      </c>
      <c r="AF33" s="10">
        <v>3376551</v>
      </c>
      <c r="AG33" s="11">
        <v>3447873</v>
      </c>
      <c r="AH33" s="10">
        <v>744216.72699999996</v>
      </c>
      <c r="AI33" s="11">
        <v>749316.38699999999</v>
      </c>
      <c r="AJ33" s="19">
        <v>927746</v>
      </c>
      <c r="AK33" s="20">
        <v>992143</v>
      </c>
      <c r="AL33" s="21">
        <v>2525000</v>
      </c>
      <c r="AM33" s="22">
        <v>2525000</v>
      </c>
      <c r="AN33" s="10">
        <v>13980541.8759312</v>
      </c>
      <c r="AO33" s="11">
        <v>15464806.696558811</v>
      </c>
      <c r="AP33" s="10">
        <v>15065940</v>
      </c>
      <c r="AQ33" s="11">
        <v>15770636</v>
      </c>
      <c r="AR33" s="17">
        <v>4.2700000000000002E-2</v>
      </c>
      <c r="AS33" s="18">
        <v>1.09E-2</v>
      </c>
      <c r="AT33" s="17">
        <v>0.28790000000000004</v>
      </c>
      <c r="AU33" s="18">
        <v>0.28790000000000004</v>
      </c>
      <c r="AV33" s="10">
        <v>4341056</v>
      </c>
      <c r="AW33" s="11">
        <v>4544105</v>
      </c>
      <c r="AX33" s="10">
        <v>927746.348</v>
      </c>
      <c r="AY33" s="11">
        <v>992142.94799999997</v>
      </c>
      <c r="AZ33" s="35">
        <v>975741</v>
      </c>
      <c r="BA33" s="36">
        <v>983804</v>
      </c>
      <c r="BB33" s="37">
        <v>2525000</v>
      </c>
      <c r="BC33" s="38">
        <v>2525000</v>
      </c>
      <c r="BD33" s="10">
        <v>14970289.877889931</v>
      </c>
      <c r="BE33" s="11">
        <v>15118972.122046726</v>
      </c>
      <c r="BF33" s="10">
        <v>15567756</v>
      </c>
      <c r="BG33" s="11">
        <v>15890903</v>
      </c>
      <c r="BH33" s="17">
        <v>2.1999999999999999E-2</v>
      </c>
      <c r="BI33" s="18">
        <v>2.81E-2</v>
      </c>
      <c r="BJ33" s="17">
        <v>0.28790000000000004</v>
      </c>
      <c r="BK33" s="18">
        <v>0.28790000000000004</v>
      </c>
      <c r="BL33" s="10">
        <v>4485648</v>
      </c>
      <c r="BM33" s="11">
        <v>4578759</v>
      </c>
      <c r="BN33" s="10">
        <v>975741.39899999998</v>
      </c>
      <c r="BO33" s="11">
        <v>983804.32499999995</v>
      </c>
      <c r="BP33" s="77">
        <f t="shared" si="33"/>
        <v>0</v>
      </c>
    </row>
    <row r="34" spans="1:68">
      <c r="A34" s="3" t="s">
        <v>59</v>
      </c>
      <c r="B34" s="3" t="s">
        <v>60</v>
      </c>
      <c r="C34" s="3" t="str">
        <f t="shared" si="32"/>
        <v>08401 - Castle Rock</v>
      </c>
      <c r="D34" s="19">
        <v>630959</v>
      </c>
      <c r="E34" s="20">
        <v>648364</v>
      </c>
      <c r="F34" s="21">
        <v>2050000</v>
      </c>
      <c r="G34" s="22">
        <v>2050000</v>
      </c>
      <c r="H34" s="10">
        <v>12244094.81045291</v>
      </c>
      <c r="I34" s="11">
        <v>13307479.864109924</v>
      </c>
      <c r="J34" s="10">
        <v>13194682</v>
      </c>
      <c r="K34" s="11">
        <v>13570646</v>
      </c>
      <c r="L34" s="17">
        <v>4.2700000000000002E-2</v>
      </c>
      <c r="M34" s="18">
        <v>1.09E-2</v>
      </c>
      <c r="N34" s="17">
        <v>0.28000000000000003</v>
      </c>
      <c r="O34" s="18">
        <v>0.28000000000000003</v>
      </c>
      <c r="P34" s="10">
        <v>3702272</v>
      </c>
      <c r="Q34" s="11">
        <v>3807763</v>
      </c>
      <c r="R34" s="10">
        <v>630959.44499999995</v>
      </c>
      <c r="S34" s="11">
        <v>648363.69499999995</v>
      </c>
      <c r="T34" s="35">
        <v>475565</v>
      </c>
      <c r="U34" s="36">
        <v>471159</v>
      </c>
      <c r="V34" s="37">
        <v>2050000</v>
      </c>
      <c r="W34" s="38">
        <v>2050000</v>
      </c>
      <c r="X34" s="10">
        <v>11182645.119555619</v>
      </c>
      <c r="Y34" s="11">
        <v>11274066.371394761</v>
      </c>
      <c r="Z34" s="10">
        <v>11628946</v>
      </c>
      <c r="AA34" s="11">
        <v>11849688</v>
      </c>
      <c r="AB34" s="17">
        <v>2.1999999999999999E-2</v>
      </c>
      <c r="AC34" s="18">
        <v>2.81E-2</v>
      </c>
      <c r="AD34" s="17">
        <v>0.24</v>
      </c>
      <c r="AE34" s="18">
        <v>0.24</v>
      </c>
      <c r="AF34" s="10">
        <v>2796810</v>
      </c>
      <c r="AG34" s="11">
        <v>2849899</v>
      </c>
      <c r="AH34" s="10">
        <v>475564.74</v>
      </c>
      <c r="AI34" s="11">
        <v>471158.99099999998</v>
      </c>
      <c r="AJ34" s="19">
        <v>630959</v>
      </c>
      <c r="AK34" s="20">
        <v>648364</v>
      </c>
      <c r="AL34" s="21">
        <v>2050000</v>
      </c>
      <c r="AM34" s="22">
        <v>2050000</v>
      </c>
      <c r="AN34" s="10">
        <v>12244094.81045291</v>
      </c>
      <c r="AO34" s="11">
        <v>13307479.864109924</v>
      </c>
      <c r="AP34" s="10">
        <v>13194682</v>
      </c>
      <c r="AQ34" s="11">
        <v>13570646</v>
      </c>
      <c r="AR34" s="17">
        <v>4.2700000000000002E-2</v>
      </c>
      <c r="AS34" s="18">
        <v>1.09E-2</v>
      </c>
      <c r="AT34" s="17">
        <v>0.28000000000000003</v>
      </c>
      <c r="AU34" s="18">
        <v>0.28000000000000003</v>
      </c>
      <c r="AV34" s="10">
        <v>3702272</v>
      </c>
      <c r="AW34" s="11">
        <v>3807763</v>
      </c>
      <c r="AX34" s="10">
        <v>630959.44499999995</v>
      </c>
      <c r="AY34" s="11">
        <v>648363.69499999995</v>
      </c>
      <c r="AZ34" s="35">
        <v>630040</v>
      </c>
      <c r="BA34" s="36">
        <v>626964</v>
      </c>
      <c r="BB34" s="37">
        <v>2050000</v>
      </c>
      <c r="BC34" s="38">
        <v>2050000</v>
      </c>
      <c r="BD34" s="10">
        <v>12839742.512327667</v>
      </c>
      <c r="BE34" s="11">
        <v>12944060.103714611</v>
      </c>
      <c r="BF34" s="10">
        <v>13352178</v>
      </c>
      <c r="BG34" s="11">
        <v>13604947</v>
      </c>
      <c r="BH34" s="17">
        <v>2.1999999999999999E-2</v>
      </c>
      <c r="BI34" s="18">
        <v>2.81E-2</v>
      </c>
      <c r="BJ34" s="17">
        <v>0.28000000000000003</v>
      </c>
      <c r="BK34" s="18">
        <v>0.28000000000000003</v>
      </c>
      <c r="BL34" s="10">
        <v>3746464</v>
      </c>
      <c r="BM34" s="11">
        <v>3817387</v>
      </c>
      <c r="BN34" s="10">
        <v>630040.39199999999</v>
      </c>
      <c r="BO34" s="11">
        <v>626963.84699999995</v>
      </c>
      <c r="BP34" s="77">
        <f t="shared" si="33"/>
        <v>0</v>
      </c>
    </row>
    <row r="35" spans="1:68">
      <c r="A35" s="3" t="s">
        <v>61</v>
      </c>
      <c r="B35" s="3" t="s">
        <v>62</v>
      </c>
      <c r="C35" s="3" t="str">
        <f t="shared" si="32"/>
        <v>20215 - Centerville</v>
      </c>
      <c r="D35" s="19">
        <v>0</v>
      </c>
      <c r="E35" s="20">
        <v>0</v>
      </c>
      <c r="F35" s="21">
        <v>385830</v>
      </c>
      <c r="G35" s="22">
        <v>385830</v>
      </c>
      <c r="H35" s="10">
        <v>886082.02407753922</v>
      </c>
      <c r="I35" s="11">
        <v>984563.59067504725</v>
      </c>
      <c r="J35" s="10">
        <v>954874</v>
      </c>
      <c r="K35" s="11">
        <v>1004034</v>
      </c>
      <c r="L35" s="17">
        <v>4.2700000000000002E-2</v>
      </c>
      <c r="M35" s="18">
        <v>1.09E-2</v>
      </c>
      <c r="N35" s="17">
        <v>0.37709999999999999</v>
      </c>
      <c r="O35" s="18">
        <v>0.37709999999999999</v>
      </c>
      <c r="P35" s="10">
        <v>442207</v>
      </c>
      <c r="Q35" s="11">
        <v>464973</v>
      </c>
      <c r="R35" s="10">
        <v>0</v>
      </c>
      <c r="S35" s="11">
        <v>0</v>
      </c>
      <c r="T35" s="35">
        <v>0</v>
      </c>
      <c r="U35" s="36">
        <v>0</v>
      </c>
      <c r="V35" s="37">
        <v>356859</v>
      </c>
      <c r="W35" s="38">
        <v>377894</v>
      </c>
      <c r="X35" s="10">
        <v>828931.89568138134</v>
      </c>
      <c r="Y35" s="11">
        <v>868483.78094356763</v>
      </c>
      <c r="Z35" s="10">
        <v>862015</v>
      </c>
      <c r="AA35" s="11">
        <v>912826</v>
      </c>
      <c r="AB35" s="17">
        <v>2.1999999999999999E-2</v>
      </c>
      <c r="AC35" s="18">
        <v>2.81E-2</v>
      </c>
      <c r="AD35" s="17">
        <v>0.33709999999999996</v>
      </c>
      <c r="AE35" s="18">
        <v>0.33709999999999996</v>
      </c>
      <c r="AF35" s="10">
        <v>356859</v>
      </c>
      <c r="AG35" s="11">
        <v>377894</v>
      </c>
      <c r="AH35" s="10">
        <v>0</v>
      </c>
      <c r="AI35" s="11">
        <v>0</v>
      </c>
      <c r="AJ35" s="19">
        <v>0</v>
      </c>
      <c r="AK35" s="20">
        <v>0</v>
      </c>
      <c r="AL35" s="21">
        <v>385830</v>
      </c>
      <c r="AM35" s="22">
        <v>385830</v>
      </c>
      <c r="AN35" s="10">
        <v>886082.02407753922</v>
      </c>
      <c r="AO35" s="11">
        <v>984563.59067504725</v>
      </c>
      <c r="AP35" s="10">
        <v>954874</v>
      </c>
      <c r="AQ35" s="11">
        <v>1004034</v>
      </c>
      <c r="AR35" s="17">
        <v>4.2700000000000002E-2</v>
      </c>
      <c r="AS35" s="18">
        <v>1.09E-2</v>
      </c>
      <c r="AT35" s="17">
        <v>0.37709999999999999</v>
      </c>
      <c r="AU35" s="18">
        <v>0.37709999999999999</v>
      </c>
      <c r="AV35" s="10">
        <v>442207</v>
      </c>
      <c r="AW35" s="11">
        <v>464973</v>
      </c>
      <c r="AX35" s="10">
        <v>0</v>
      </c>
      <c r="AY35" s="11">
        <v>0</v>
      </c>
      <c r="AZ35" s="35">
        <v>0</v>
      </c>
      <c r="BA35" s="36">
        <v>0</v>
      </c>
      <c r="BB35" s="37">
        <v>385830</v>
      </c>
      <c r="BC35" s="38">
        <v>385830</v>
      </c>
      <c r="BD35" s="10">
        <v>952076.78047082073</v>
      </c>
      <c r="BE35" s="11">
        <v>992670.21886749845</v>
      </c>
      <c r="BF35" s="10">
        <v>990074</v>
      </c>
      <c r="BG35" s="11">
        <v>1043353</v>
      </c>
      <c r="BH35" s="17">
        <v>2.1999999999999999E-2</v>
      </c>
      <c r="BI35" s="18">
        <v>2.81E-2</v>
      </c>
      <c r="BJ35" s="17">
        <v>0.37709999999999999</v>
      </c>
      <c r="BK35" s="18">
        <v>0.37709999999999999</v>
      </c>
      <c r="BL35" s="10">
        <v>458508</v>
      </c>
      <c r="BM35" s="11">
        <v>483182</v>
      </c>
      <c r="BN35" s="10">
        <v>0</v>
      </c>
      <c r="BO35" s="11">
        <v>0</v>
      </c>
      <c r="BP35" s="77">
        <f t="shared" si="33"/>
        <v>-28971</v>
      </c>
    </row>
    <row r="36" spans="1:68">
      <c r="A36" s="3" t="s">
        <v>63</v>
      </c>
      <c r="B36" s="3" t="s">
        <v>64</v>
      </c>
      <c r="C36" s="3" t="str">
        <f t="shared" si="32"/>
        <v>18401 - Central Kitsap</v>
      </c>
      <c r="D36" s="19">
        <v>4766485</v>
      </c>
      <c r="E36" s="20">
        <v>5059045</v>
      </c>
      <c r="F36" s="21">
        <v>20800000</v>
      </c>
      <c r="G36" s="22">
        <v>20800000</v>
      </c>
      <c r="H36" s="10">
        <v>101902833.92081387</v>
      </c>
      <c r="I36" s="11">
        <v>111897594.01184176</v>
      </c>
      <c r="J36" s="10">
        <v>109814199</v>
      </c>
      <c r="K36" s="11">
        <v>114110462</v>
      </c>
      <c r="L36" s="17">
        <v>4.2700000000000002E-2</v>
      </c>
      <c r="M36" s="18">
        <v>1.09E-2</v>
      </c>
      <c r="N36" s="17">
        <v>0.28000000000000003</v>
      </c>
      <c r="O36" s="18">
        <v>0.28000000000000003</v>
      </c>
      <c r="P36" s="10">
        <v>30801174</v>
      </c>
      <c r="Q36" s="11">
        <v>32006208</v>
      </c>
      <c r="R36" s="10">
        <v>4766485.0269999998</v>
      </c>
      <c r="S36" s="11">
        <v>5059044.95</v>
      </c>
      <c r="T36" s="35">
        <v>3819126</v>
      </c>
      <c r="U36" s="36">
        <v>4086116</v>
      </c>
      <c r="V36" s="37">
        <v>19936907.68</v>
      </c>
      <c r="W36" s="38">
        <v>20737704.388999999</v>
      </c>
      <c r="X36" s="10">
        <v>95020247.998458326</v>
      </c>
      <c r="Y36" s="11">
        <v>98238184.232487425</v>
      </c>
      <c r="Z36" s="10">
        <v>98812516</v>
      </c>
      <c r="AA36" s="11">
        <v>103253943</v>
      </c>
      <c r="AB36" s="17">
        <v>2.1999999999999999E-2</v>
      </c>
      <c r="AC36" s="18">
        <v>2.81E-2</v>
      </c>
      <c r="AD36" s="17">
        <v>0.24</v>
      </c>
      <c r="AE36" s="18">
        <v>0.24</v>
      </c>
      <c r="AF36" s="10">
        <v>23756034</v>
      </c>
      <c r="AG36" s="11">
        <v>24823820</v>
      </c>
      <c r="AH36" s="10">
        <v>3819126.32</v>
      </c>
      <c r="AI36" s="11">
        <v>4086115.611</v>
      </c>
      <c r="AJ36" s="19">
        <v>4766485</v>
      </c>
      <c r="AK36" s="20">
        <v>5059045</v>
      </c>
      <c r="AL36" s="21">
        <v>20800000</v>
      </c>
      <c r="AM36" s="22">
        <v>20800000</v>
      </c>
      <c r="AN36" s="10">
        <v>101902833.92081387</v>
      </c>
      <c r="AO36" s="11">
        <v>111897594.01184176</v>
      </c>
      <c r="AP36" s="10">
        <v>109814199</v>
      </c>
      <c r="AQ36" s="11">
        <v>114110462</v>
      </c>
      <c r="AR36" s="17">
        <v>4.2700000000000002E-2</v>
      </c>
      <c r="AS36" s="18">
        <v>1.09E-2</v>
      </c>
      <c r="AT36" s="17">
        <v>0.28000000000000003</v>
      </c>
      <c r="AU36" s="18">
        <v>0.28000000000000003</v>
      </c>
      <c r="AV36" s="10">
        <v>30801174</v>
      </c>
      <c r="AW36" s="11">
        <v>32006208</v>
      </c>
      <c r="AX36" s="10">
        <v>4766485.0269999998</v>
      </c>
      <c r="AY36" s="11">
        <v>5059044.95</v>
      </c>
      <c r="AZ36" s="35">
        <v>5059386</v>
      </c>
      <c r="BA36" s="36">
        <v>5381032</v>
      </c>
      <c r="BB36" s="37">
        <v>20800000</v>
      </c>
      <c r="BC36" s="38">
        <v>20800000</v>
      </c>
      <c r="BD36" s="10">
        <v>108995335.07307866</v>
      </c>
      <c r="BE36" s="11">
        <v>112322115.64026976</v>
      </c>
      <c r="BF36" s="10">
        <v>113345351</v>
      </c>
      <c r="BG36" s="11">
        <v>118056960</v>
      </c>
      <c r="BH36" s="17">
        <v>2.1999999999999999E-2</v>
      </c>
      <c r="BI36" s="18">
        <v>2.81E-2</v>
      </c>
      <c r="BJ36" s="17">
        <v>0.28000000000000003</v>
      </c>
      <c r="BK36" s="18">
        <v>0.28000000000000003</v>
      </c>
      <c r="BL36" s="10">
        <v>31791607</v>
      </c>
      <c r="BM36" s="11">
        <v>33113140</v>
      </c>
      <c r="BN36" s="10">
        <v>5059385.898</v>
      </c>
      <c r="BO36" s="11">
        <v>5381032.0650000004</v>
      </c>
      <c r="BP36" s="77">
        <f t="shared" si="33"/>
        <v>-863092.3200000003</v>
      </c>
    </row>
    <row r="37" spans="1:68">
      <c r="A37" s="3" t="s">
        <v>65</v>
      </c>
      <c r="B37" s="3" t="s">
        <v>66</v>
      </c>
      <c r="C37" s="3" t="str">
        <f t="shared" si="32"/>
        <v>32356 - Central Valley</v>
      </c>
      <c r="D37" s="19">
        <v>6368653</v>
      </c>
      <c r="E37" s="20">
        <v>6512246</v>
      </c>
      <c r="F37" s="21">
        <v>24804000</v>
      </c>
      <c r="G37" s="22">
        <v>24804000</v>
      </c>
      <c r="H37" s="10">
        <v>116310891.79980697</v>
      </c>
      <c r="I37" s="11">
        <v>126213538.92082344</v>
      </c>
      <c r="J37" s="10">
        <v>125340846</v>
      </c>
      <c r="K37" s="11">
        <v>128709517</v>
      </c>
      <c r="L37" s="17">
        <v>4.2700000000000002E-2</v>
      </c>
      <c r="M37" s="18">
        <v>1.09E-2</v>
      </c>
      <c r="N37" s="17">
        <v>0.28000000000000003</v>
      </c>
      <c r="O37" s="18">
        <v>0.28000000000000003</v>
      </c>
      <c r="P37" s="10">
        <v>35425592</v>
      </c>
      <c r="Q37" s="11">
        <v>36377693</v>
      </c>
      <c r="R37" s="10">
        <v>6368653.0199999996</v>
      </c>
      <c r="S37" s="11">
        <v>6512246.4460000005</v>
      </c>
      <c r="T37" s="35">
        <v>4966068</v>
      </c>
      <c r="U37" s="36">
        <v>5177940</v>
      </c>
      <c r="V37" s="37">
        <v>22091905.406999998</v>
      </c>
      <c r="W37" s="38">
        <v>22868052.151999999</v>
      </c>
      <c r="X37" s="10">
        <v>107404318.42587827</v>
      </c>
      <c r="Y37" s="11">
        <v>110145505.06065467</v>
      </c>
      <c r="Z37" s="10">
        <v>111690836</v>
      </c>
      <c r="AA37" s="11">
        <v>115769218</v>
      </c>
      <c r="AB37" s="17">
        <v>2.1999999999999999E-2</v>
      </c>
      <c r="AC37" s="18">
        <v>2.81E-2</v>
      </c>
      <c r="AD37" s="17">
        <v>0.24</v>
      </c>
      <c r="AE37" s="18">
        <v>0.24</v>
      </c>
      <c r="AF37" s="10">
        <v>27057973</v>
      </c>
      <c r="AG37" s="11">
        <v>28045992</v>
      </c>
      <c r="AH37" s="10">
        <v>4966067.5930000003</v>
      </c>
      <c r="AI37" s="11">
        <v>5177939.8480000002</v>
      </c>
      <c r="AJ37" s="19">
        <v>6368653</v>
      </c>
      <c r="AK37" s="20">
        <v>6512246</v>
      </c>
      <c r="AL37" s="21">
        <v>24804000</v>
      </c>
      <c r="AM37" s="22">
        <v>24804000</v>
      </c>
      <c r="AN37" s="10">
        <v>116310891.79980697</v>
      </c>
      <c r="AO37" s="11">
        <v>126213538.92082344</v>
      </c>
      <c r="AP37" s="10">
        <v>125340846</v>
      </c>
      <c r="AQ37" s="11">
        <v>128709517</v>
      </c>
      <c r="AR37" s="17">
        <v>4.2700000000000002E-2</v>
      </c>
      <c r="AS37" s="18">
        <v>1.09E-2</v>
      </c>
      <c r="AT37" s="17">
        <v>0.28000000000000003</v>
      </c>
      <c r="AU37" s="18">
        <v>0.28000000000000003</v>
      </c>
      <c r="AV37" s="10">
        <v>35425592</v>
      </c>
      <c r="AW37" s="11">
        <v>36377693</v>
      </c>
      <c r="AX37" s="10">
        <v>6368653.0199999996</v>
      </c>
      <c r="AY37" s="11">
        <v>6512246.4460000005</v>
      </c>
      <c r="AZ37" s="35">
        <v>6582383</v>
      </c>
      <c r="BA37" s="36">
        <v>6844444</v>
      </c>
      <c r="BB37" s="37">
        <v>24804000</v>
      </c>
      <c r="BC37" s="38">
        <v>24804000</v>
      </c>
      <c r="BD37" s="10">
        <v>123460025.17418602</v>
      </c>
      <c r="BE37" s="11">
        <v>126321858.2317933</v>
      </c>
      <c r="BF37" s="10">
        <v>128387328</v>
      </c>
      <c r="BG37" s="11">
        <v>132771489</v>
      </c>
      <c r="BH37" s="17">
        <v>2.1999999999999999E-2</v>
      </c>
      <c r="BI37" s="18">
        <v>2.81E-2</v>
      </c>
      <c r="BJ37" s="17">
        <v>0.28000000000000003</v>
      </c>
      <c r="BK37" s="18">
        <v>0.28000000000000003</v>
      </c>
      <c r="BL37" s="10">
        <v>36286632</v>
      </c>
      <c r="BM37" s="11">
        <v>37525745</v>
      </c>
      <c r="BN37" s="10">
        <v>6582382.6880000001</v>
      </c>
      <c r="BO37" s="11">
        <v>6844444.25</v>
      </c>
      <c r="BP37" s="77">
        <f t="shared" si="33"/>
        <v>-2712094.5930000022</v>
      </c>
    </row>
    <row r="38" spans="1:68">
      <c r="A38" s="3" t="s">
        <v>67</v>
      </c>
      <c r="B38" s="3" t="s">
        <v>68</v>
      </c>
      <c r="C38" s="3" t="str">
        <f t="shared" si="32"/>
        <v>21401 - Centralia</v>
      </c>
      <c r="D38" s="19">
        <v>2393731</v>
      </c>
      <c r="E38" s="20">
        <v>2426455</v>
      </c>
      <c r="F38" s="21">
        <v>5625000</v>
      </c>
      <c r="G38" s="22">
        <v>5625000</v>
      </c>
      <c r="H38" s="10">
        <v>36429501.242533877</v>
      </c>
      <c r="I38" s="11">
        <v>39351341.463514715</v>
      </c>
      <c r="J38" s="10">
        <v>39257755</v>
      </c>
      <c r="K38" s="11">
        <v>40129547</v>
      </c>
      <c r="L38" s="17">
        <v>4.2700000000000002E-2</v>
      </c>
      <c r="M38" s="18">
        <v>1.09E-2</v>
      </c>
      <c r="N38" s="17">
        <v>0.28000000000000003</v>
      </c>
      <c r="O38" s="18">
        <v>0.28000000000000003</v>
      </c>
      <c r="P38" s="10">
        <v>11023000</v>
      </c>
      <c r="Q38" s="11">
        <v>11267787</v>
      </c>
      <c r="R38" s="10">
        <v>2393730.7659999998</v>
      </c>
      <c r="S38" s="11">
        <v>2426454.8960000002</v>
      </c>
      <c r="T38" s="35">
        <v>1814231</v>
      </c>
      <c r="U38" s="36">
        <v>1803985</v>
      </c>
      <c r="V38" s="37">
        <v>5625000</v>
      </c>
      <c r="W38" s="38">
        <v>5625000</v>
      </c>
      <c r="X38" s="10">
        <v>33273168.360817719</v>
      </c>
      <c r="Y38" s="11">
        <v>33449435.038134493</v>
      </c>
      <c r="Z38" s="10">
        <v>34601104</v>
      </c>
      <c r="AA38" s="11">
        <v>35157267</v>
      </c>
      <c r="AB38" s="17">
        <v>2.1999999999999999E-2</v>
      </c>
      <c r="AC38" s="18">
        <v>2.81E-2</v>
      </c>
      <c r="AD38" s="17">
        <v>0.24</v>
      </c>
      <c r="AE38" s="18">
        <v>0.24</v>
      </c>
      <c r="AF38" s="10">
        <v>8327555</v>
      </c>
      <c r="AG38" s="11">
        <v>8461409</v>
      </c>
      <c r="AH38" s="10">
        <v>1814231.4609999999</v>
      </c>
      <c r="AI38" s="11">
        <v>1803985.067</v>
      </c>
      <c r="AJ38" s="19">
        <v>2393731</v>
      </c>
      <c r="AK38" s="20">
        <v>2426455</v>
      </c>
      <c r="AL38" s="21">
        <v>5625000</v>
      </c>
      <c r="AM38" s="22">
        <v>5625000</v>
      </c>
      <c r="AN38" s="10">
        <v>36429501.242533877</v>
      </c>
      <c r="AO38" s="11">
        <v>39351341.463514715</v>
      </c>
      <c r="AP38" s="10">
        <v>39257755</v>
      </c>
      <c r="AQ38" s="11">
        <v>40129547</v>
      </c>
      <c r="AR38" s="17">
        <v>4.2700000000000002E-2</v>
      </c>
      <c r="AS38" s="18">
        <v>1.09E-2</v>
      </c>
      <c r="AT38" s="17">
        <v>0.28000000000000003</v>
      </c>
      <c r="AU38" s="18">
        <v>0.28000000000000003</v>
      </c>
      <c r="AV38" s="10">
        <v>11023000</v>
      </c>
      <c r="AW38" s="11">
        <v>11267787</v>
      </c>
      <c r="AX38" s="10">
        <v>2393730.7659999998</v>
      </c>
      <c r="AY38" s="11">
        <v>2426454.8960000002</v>
      </c>
      <c r="AZ38" s="35">
        <v>2358736</v>
      </c>
      <c r="BA38" s="36">
        <v>2350858</v>
      </c>
      <c r="BB38" s="37">
        <v>5625000</v>
      </c>
      <c r="BC38" s="38">
        <v>5625000</v>
      </c>
      <c r="BD38" s="10">
        <v>37914929.146082908</v>
      </c>
      <c r="BE38" s="11">
        <v>38124852.402005255</v>
      </c>
      <c r="BF38" s="10">
        <v>39428118</v>
      </c>
      <c r="BG38" s="11">
        <v>40071398</v>
      </c>
      <c r="BH38" s="17">
        <v>2.1999999999999999E-2</v>
      </c>
      <c r="BI38" s="18">
        <v>2.81E-2</v>
      </c>
      <c r="BJ38" s="17">
        <v>0.28000000000000003</v>
      </c>
      <c r="BK38" s="18">
        <v>0.28000000000000003</v>
      </c>
      <c r="BL38" s="10">
        <v>11070836</v>
      </c>
      <c r="BM38" s="11">
        <v>11251459</v>
      </c>
      <c r="BN38" s="10">
        <v>2358735.7940000002</v>
      </c>
      <c r="BO38" s="11">
        <v>2350858.111</v>
      </c>
      <c r="BP38" s="77">
        <f t="shared" si="33"/>
        <v>0</v>
      </c>
    </row>
    <row r="39" spans="1:68">
      <c r="A39" s="3" t="s">
        <v>69</v>
      </c>
      <c r="B39" s="3" t="s">
        <v>70</v>
      </c>
      <c r="C39" s="3" t="str">
        <f t="shared" si="32"/>
        <v>21302 - Chehalis</v>
      </c>
      <c r="D39" s="19">
        <v>1213061</v>
      </c>
      <c r="E39" s="20">
        <v>1218159</v>
      </c>
      <c r="F39" s="21">
        <v>4750000</v>
      </c>
      <c r="G39" s="22">
        <v>4750000</v>
      </c>
      <c r="H39" s="10">
        <v>26047993.779007487</v>
      </c>
      <c r="I39" s="11">
        <v>28117736.105001867</v>
      </c>
      <c r="J39" s="10">
        <v>28070265</v>
      </c>
      <c r="K39" s="11">
        <v>28673788</v>
      </c>
      <c r="L39" s="17">
        <v>4.2700000000000002E-2</v>
      </c>
      <c r="M39" s="18">
        <v>1.09E-2</v>
      </c>
      <c r="N39" s="17">
        <v>0.28000000000000003</v>
      </c>
      <c r="O39" s="18">
        <v>0.28000000000000003</v>
      </c>
      <c r="P39" s="10">
        <v>7792948</v>
      </c>
      <c r="Q39" s="11">
        <v>7960500</v>
      </c>
      <c r="R39" s="10">
        <v>1213060.7720000001</v>
      </c>
      <c r="S39" s="11">
        <v>1218159.4269999999</v>
      </c>
      <c r="T39" s="35">
        <v>884927</v>
      </c>
      <c r="U39" s="36">
        <v>868108</v>
      </c>
      <c r="V39" s="37">
        <v>4750000</v>
      </c>
      <c r="W39" s="38">
        <v>4750000</v>
      </c>
      <c r="X39" s="10">
        <v>23563847.445619941</v>
      </c>
      <c r="Y39" s="11">
        <v>23717654.473255884</v>
      </c>
      <c r="Z39" s="10">
        <v>24504283</v>
      </c>
      <c r="AA39" s="11">
        <v>24928610</v>
      </c>
      <c r="AB39" s="17">
        <v>2.1999999999999999E-2</v>
      </c>
      <c r="AC39" s="18">
        <v>2.81E-2</v>
      </c>
      <c r="AD39" s="17">
        <v>0.24</v>
      </c>
      <c r="AE39" s="18">
        <v>0.24</v>
      </c>
      <c r="AF39" s="10">
        <v>5831100</v>
      </c>
      <c r="AG39" s="11">
        <v>5932073</v>
      </c>
      <c r="AH39" s="10">
        <v>884927.46699999995</v>
      </c>
      <c r="AI39" s="11">
        <v>868108.39</v>
      </c>
      <c r="AJ39" s="19">
        <v>1213061</v>
      </c>
      <c r="AK39" s="20">
        <v>1218159</v>
      </c>
      <c r="AL39" s="21">
        <v>4750000</v>
      </c>
      <c r="AM39" s="22">
        <v>4750000</v>
      </c>
      <c r="AN39" s="10">
        <v>26047993.779007487</v>
      </c>
      <c r="AO39" s="11">
        <v>28117736.105001867</v>
      </c>
      <c r="AP39" s="10">
        <v>28070265</v>
      </c>
      <c r="AQ39" s="11">
        <v>28673788</v>
      </c>
      <c r="AR39" s="17">
        <v>4.2700000000000002E-2</v>
      </c>
      <c r="AS39" s="18">
        <v>1.09E-2</v>
      </c>
      <c r="AT39" s="17">
        <v>0.28000000000000003</v>
      </c>
      <c r="AU39" s="18">
        <v>0.28000000000000003</v>
      </c>
      <c r="AV39" s="10">
        <v>7792948</v>
      </c>
      <c r="AW39" s="11">
        <v>7960500</v>
      </c>
      <c r="AX39" s="10">
        <v>1213060.7720000001</v>
      </c>
      <c r="AY39" s="11">
        <v>1218159.4269999999</v>
      </c>
      <c r="AZ39" s="35">
        <v>1170819</v>
      </c>
      <c r="BA39" s="36">
        <v>1154032</v>
      </c>
      <c r="BB39" s="37">
        <v>4750000</v>
      </c>
      <c r="BC39" s="38">
        <v>4750000</v>
      </c>
      <c r="BD39" s="10">
        <v>27052945.755481981</v>
      </c>
      <c r="BE39" s="11">
        <v>27233179.903281182</v>
      </c>
      <c r="BF39" s="10">
        <v>28132632</v>
      </c>
      <c r="BG39" s="11">
        <v>28623628</v>
      </c>
      <c r="BH39" s="17">
        <v>2.1999999999999999E-2</v>
      </c>
      <c r="BI39" s="18">
        <v>2.81E-2</v>
      </c>
      <c r="BJ39" s="17">
        <v>0.28000000000000003</v>
      </c>
      <c r="BK39" s="18">
        <v>0.28000000000000003</v>
      </c>
      <c r="BL39" s="10">
        <v>7810263</v>
      </c>
      <c r="BM39" s="11">
        <v>7946575</v>
      </c>
      <c r="BN39" s="10">
        <v>1170818.5260000001</v>
      </c>
      <c r="BO39" s="11">
        <v>1154032.075</v>
      </c>
      <c r="BP39" s="77">
        <f t="shared" si="33"/>
        <v>0</v>
      </c>
    </row>
    <row r="40" spans="1:68">
      <c r="A40" s="3" t="s">
        <v>71</v>
      </c>
      <c r="B40" s="3" t="s">
        <v>72</v>
      </c>
      <c r="C40" s="3" t="str">
        <f t="shared" si="32"/>
        <v>32360 - Cheney</v>
      </c>
      <c r="D40" s="19">
        <v>1372279</v>
      </c>
      <c r="E40" s="20">
        <v>1476568</v>
      </c>
      <c r="F40" s="21">
        <v>9300000</v>
      </c>
      <c r="G40" s="22">
        <v>9300000</v>
      </c>
      <c r="H40" s="10">
        <v>40668354.72579252</v>
      </c>
      <c r="I40" s="11">
        <v>44690900.506082647</v>
      </c>
      <c r="J40" s="10">
        <v>43825698</v>
      </c>
      <c r="K40" s="11">
        <v>45574700</v>
      </c>
      <c r="L40" s="17">
        <v>4.2700000000000002E-2</v>
      </c>
      <c r="M40" s="18">
        <v>1.09E-2</v>
      </c>
      <c r="N40" s="17">
        <v>0.28000000000000003</v>
      </c>
      <c r="O40" s="18">
        <v>0.28000000000000003</v>
      </c>
      <c r="P40" s="10">
        <v>12229484</v>
      </c>
      <c r="Q40" s="11">
        <v>12717540</v>
      </c>
      <c r="R40" s="10">
        <v>1372279.2250000001</v>
      </c>
      <c r="S40" s="11">
        <v>1476568.469</v>
      </c>
      <c r="T40" s="35">
        <v>1115699</v>
      </c>
      <c r="U40" s="36">
        <v>1124461</v>
      </c>
      <c r="V40" s="37">
        <v>8317026.2259999998</v>
      </c>
      <c r="W40" s="38">
        <v>8563206.5360000003</v>
      </c>
      <c r="X40" s="10">
        <v>37923539.839014873</v>
      </c>
      <c r="Y40" s="11">
        <v>38535450.616396241</v>
      </c>
      <c r="Z40" s="10">
        <v>39437072</v>
      </c>
      <c r="AA40" s="11">
        <v>40502960</v>
      </c>
      <c r="AB40" s="17">
        <v>2.1999999999999999E-2</v>
      </c>
      <c r="AC40" s="18">
        <v>2.81E-2</v>
      </c>
      <c r="AD40" s="17">
        <v>0.24</v>
      </c>
      <c r="AE40" s="18">
        <v>0.24</v>
      </c>
      <c r="AF40" s="10">
        <v>9432725</v>
      </c>
      <c r="AG40" s="11">
        <v>9687668</v>
      </c>
      <c r="AH40" s="10">
        <v>1115698.774</v>
      </c>
      <c r="AI40" s="11">
        <v>1124461.4639999999</v>
      </c>
      <c r="AJ40" s="19">
        <v>1372279</v>
      </c>
      <c r="AK40" s="20">
        <v>1476568</v>
      </c>
      <c r="AL40" s="21">
        <v>9300000</v>
      </c>
      <c r="AM40" s="22">
        <v>9300000</v>
      </c>
      <c r="AN40" s="10">
        <v>40668354.72579252</v>
      </c>
      <c r="AO40" s="11">
        <v>44690900.506082647</v>
      </c>
      <c r="AP40" s="10">
        <v>43825698</v>
      </c>
      <c r="AQ40" s="11">
        <v>45574700</v>
      </c>
      <c r="AR40" s="17">
        <v>4.2700000000000002E-2</v>
      </c>
      <c r="AS40" s="18">
        <v>1.09E-2</v>
      </c>
      <c r="AT40" s="17">
        <v>0.28000000000000003</v>
      </c>
      <c r="AU40" s="18">
        <v>0.28000000000000003</v>
      </c>
      <c r="AV40" s="10">
        <v>12229484</v>
      </c>
      <c r="AW40" s="11">
        <v>12717540</v>
      </c>
      <c r="AX40" s="10">
        <v>1372279.2250000001</v>
      </c>
      <c r="AY40" s="11">
        <v>1476568.469</v>
      </c>
      <c r="AZ40" s="35">
        <v>1440471</v>
      </c>
      <c r="BA40" s="36">
        <v>1452501</v>
      </c>
      <c r="BB40" s="37">
        <v>9300000</v>
      </c>
      <c r="BC40" s="38">
        <v>9300000</v>
      </c>
      <c r="BD40" s="10">
        <v>43234993.358755156</v>
      </c>
      <c r="BE40" s="11">
        <v>43885576.21654065</v>
      </c>
      <c r="BF40" s="10">
        <v>44960507</v>
      </c>
      <c r="BG40" s="11">
        <v>46126248</v>
      </c>
      <c r="BH40" s="17">
        <v>2.1999999999999999E-2</v>
      </c>
      <c r="BI40" s="18">
        <v>2.81E-2</v>
      </c>
      <c r="BJ40" s="17">
        <v>0.28000000000000003</v>
      </c>
      <c r="BK40" s="18">
        <v>0.28000000000000003</v>
      </c>
      <c r="BL40" s="10">
        <v>12546151</v>
      </c>
      <c r="BM40" s="11">
        <v>12871448</v>
      </c>
      <c r="BN40" s="10">
        <v>1440471.44</v>
      </c>
      <c r="BO40" s="11">
        <v>1452501.4939999999</v>
      </c>
      <c r="BP40" s="77">
        <f t="shared" si="33"/>
        <v>-982973.77400000021</v>
      </c>
    </row>
    <row r="41" spans="1:68">
      <c r="A41" s="3" t="s">
        <v>73</v>
      </c>
      <c r="B41" s="3" t="s">
        <v>74</v>
      </c>
      <c r="C41" s="3" t="str">
        <f t="shared" si="32"/>
        <v>33036 - Chewelah</v>
      </c>
      <c r="D41" s="19">
        <v>430870</v>
      </c>
      <c r="E41" s="20">
        <v>427224</v>
      </c>
      <c r="F41" s="21">
        <v>1056000</v>
      </c>
      <c r="G41" s="22">
        <v>1056000</v>
      </c>
      <c r="H41" s="10">
        <v>8917641.2176484242</v>
      </c>
      <c r="I41" s="11">
        <v>9576499.6754629202</v>
      </c>
      <c r="J41" s="10">
        <v>9609974</v>
      </c>
      <c r="K41" s="11">
        <v>9765883</v>
      </c>
      <c r="L41" s="17">
        <v>4.2700000000000002E-2</v>
      </c>
      <c r="M41" s="18">
        <v>1.09E-2</v>
      </c>
      <c r="N41" s="17">
        <v>0.28000000000000003</v>
      </c>
      <c r="O41" s="18">
        <v>0.28000000000000003</v>
      </c>
      <c r="P41" s="10">
        <v>2488522</v>
      </c>
      <c r="Q41" s="11">
        <v>2528894</v>
      </c>
      <c r="R41" s="10">
        <v>430870.49900000001</v>
      </c>
      <c r="S41" s="11">
        <v>427224.13</v>
      </c>
      <c r="T41" s="35">
        <v>319930</v>
      </c>
      <c r="U41" s="36">
        <v>314334</v>
      </c>
      <c r="V41" s="37">
        <v>1056000</v>
      </c>
      <c r="W41" s="38">
        <v>1056000</v>
      </c>
      <c r="X41" s="10">
        <v>8117172.9191007838</v>
      </c>
      <c r="Y41" s="11">
        <v>8158814.8614604259</v>
      </c>
      <c r="Z41" s="10">
        <v>8441130</v>
      </c>
      <c r="AA41" s="11">
        <v>8575380</v>
      </c>
      <c r="AB41" s="17">
        <v>2.1999999999999999E-2</v>
      </c>
      <c r="AC41" s="18">
        <v>2.81E-2</v>
      </c>
      <c r="AD41" s="17">
        <v>0.24</v>
      </c>
      <c r="AE41" s="18">
        <v>0.24</v>
      </c>
      <c r="AF41" s="10">
        <v>1873583</v>
      </c>
      <c r="AG41" s="11">
        <v>1903381</v>
      </c>
      <c r="AH41" s="10">
        <v>319930.05599999998</v>
      </c>
      <c r="AI41" s="11">
        <v>314334.03100000002</v>
      </c>
      <c r="AJ41" s="19">
        <v>430870</v>
      </c>
      <c r="AK41" s="20">
        <v>427224</v>
      </c>
      <c r="AL41" s="21">
        <v>1056000</v>
      </c>
      <c r="AM41" s="22">
        <v>1056000</v>
      </c>
      <c r="AN41" s="10">
        <v>8917641.2176484242</v>
      </c>
      <c r="AO41" s="11">
        <v>9576499.6754629202</v>
      </c>
      <c r="AP41" s="10">
        <v>9609974</v>
      </c>
      <c r="AQ41" s="11">
        <v>9765883</v>
      </c>
      <c r="AR41" s="17">
        <v>4.2700000000000002E-2</v>
      </c>
      <c r="AS41" s="18">
        <v>1.09E-2</v>
      </c>
      <c r="AT41" s="17">
        <v>0.28000000000000003</v>
      </c>
      <c r="AU41" s="18">
        <v>0.28000000000000003</v>
      </c>
      <c r="AV41" s="10">
        <v>2488522</v>
      </c>
      <c r="AW41" s="11">
        <v>2528894</v>
      </c>
      <c r="AX41" s="10">
        <v>430870.49900000001</v>
      </c>
      <c r="AY41" s="11">
        <v>427224.13</v>
      </c>
      <c r="AZ41" s="35">
        <v>405304</v>
      </c>
      <c r="BA41" s="36">
        <v>399601</v>
      </c>
      <c r="BB41" s="37">
        <v>1056000</v>
      </c>
      <c r="BC41" s="38">
        <v>1056000</v>
      </c>
      <c r="BD41" s="10">
        <v>9167355.5222531222</v>
      </c>
      <c r="BE41" s="11">
        <v>9216308.4445224702</v>
      </c>
      <c r="BF41" s="10">
        <v>9533226</v>
      </c>
      <c r="BG41" s="11">
        <v>9686867</v>
      </c>
      <c r="BH41" s="17">
        <v>2.1999999999999999E-2</v>
      </c>
      <c r="BI41" s="18">
        <v>2.81E-2</v>
      </c>
      <c r="BJ41" s="17">
        <v>0.28000000000000003</v>
      </c>
      <c r="BK41" s="18">
        <v>0.28000000000000003</v>
      </c>
      <c r="BL41" s="10">
        <v>2468647</v>
      </c>
      <c r="BM41" s="11">
        <v>2508434</v>
      </c>
      <c r="BN41" s="10">
        <v>405304.06800000003</v>
      </c>
      <c r="BO41" s="11">
        <v>399601.353</v>
      </c>
      <c r="BP41" s="77">
        <f t="shared" si="33"/>
        <v>0</v>
      </c>
    </row>
    <row r="42" spans="1:68">
      <c r="A42" s="3" t="s">
        <v>75</v>
      </c>
      <c r="B42" s="3" t="s">
        <v>76</v>
      </c>
      <c r="C42" s="3" t="str">
        <f t="shared" si="32"/>
        <v>16049 - Chimacum</v>
      </c>
      <c r="D42" s="19">
        <v>0</v>
      </c>
      <c r="E42" s="20">
        <v>0</v>
      </c>
      <c r="F42" s="21">
        <v>3010000</v>
      </c>
      <c r="G42" s="22">
        <v>3010000</v>
      </c>
      <c r="H42" s="10">
        <v>10482921.899233039</v>
      </c>
      <c r="I42" s="11">
        <v>11379587.792293839</v>
      </c>
      <c r="J42" s="10">
        <v>11296778</v>
      </c>
      <c r="K42" s="11">
        <v>11604629</v>
      </c>
      <c r="L42" s="17">
        <v>4.2700000000000002E-2</v>
      </c>
      <c r="M42" s="18">
        <v>1.09E-2</v>
      </c>
      <c r="N42" s="17">
        <v>0.28000000000000003</v>
      </c>
      <c r="O42" s="18">
        <v>0.28000000000000003</v>
      </c>
      <c r="P42" s="10">
        <v>3150847</v>
      </c>
      <c r="Q42" s="11">
        <v>3236711</v>
      </c>
      <c r="R42" s="10">
        <v>0</v>
      </c>
      <c r="S42" s="11">
        <v>0</v>
      </c>
      <c r="T42" s="35">
        <v>0</v>
      </c>
      <c r="U42" s="36">
        <v>0</v>
      </c>
      <c r="V42" s="37">
        <v>2380096</v>
      </c>
      <c r="W42" s="38">
        <v>2418546</v>
      </c>
      <c r="X42" s="10">
        <v>9573541.8889831267</v>
      </c>
      <c r="Y42" s="11">
        <v>9625031.0196618531</v>
      </c>
      <c r="Z42" s="10">
        <v>9955623</v>
      </c>
      <c r="AA42" s="11">
        <v>10116457</v>
      </c>
      <c r="AB42" s="17">
        <v>2.1999999999999999E-2</v>
      </c>
      <c r="AC42" s="18">
        <v>2.81E-2</v>
      </c>
      <c r="AD42" s="17">
        <v>0.24</v>
      </c>
      <c r="AE42" s="18">
        <v>0.24</v>
      </c>
      <c r="AF42" s="10">
        <v>2380096</v>
      </c>
      <c r="AG42" s="11">
        <v>2418546</v>
      </c>
      <c r="AH42" s="10">
        <v>0</v>
      </c>
      <c r="AI42" s="11">
        <v>0</v>
      </c>
      <c r="AJ42" s="19">
        <v>0</v>
      </c>
      <c r="AK42" s="20">
        <v>0</v>
      </c>
      <c r="AL42" s="21">
        <v>3010000</v>
      </c>
      <c r="AM42" s="22">
        <v>3010000</v>
      </c>
      <c r="AN42" s="10">
        <v>10482921.899233039</v>
      </c>
      <c r="AO42" s="11">
        <v>11379587.792293839</v>
      </c>
      <c r="AP42" s="10">
        <v>11296778</v>
      </c>
      <c r="AQ42" s="11">
        <v>11604629</v>
      </c>
      <c r="AR42" s="17">
        <v>4.2700000000000002E-2</v>
      </c>
      <c r="AS42" s="18">
        <v>1.09E-2</v>
      </c>
      <c r="AT42" s="17">
        <v>0.28000000000000003</v>
      </c>
      <c r="AU42" s="18">
        <v>0.28000000000000003</v>
      </c>
      <c r="AV42" s="10">
        <v>3150847</v>
      </c>
      <c r="AW42" s="11">
        <v>3236711</v>
      </c>
      <c r="AX42" s="10">
        <v>0</v>
      </c>
      <c r="AY42" s="11">
        <v>0</v>
      </c>
      <c r="AZ42" s="35">
        <v>0</v>
      </c>
      <c r="BA42" s="36">
        <v>0</v>
      </c>
      <c r="BB42" s="37">
        <v>3010000</v>
      </c>
      <c r="BC42" s="38">
        <v>3010000</v>
      </c>
      <c r="BD42" s="10">
        <v>10957686.293453053</v>
      </c>
      <c r="BE42" s="11">
        <v>11019652.666137919</v>
      </c>
      <c r="BF42" s="10">
        <v>11395009</v>
      </c>
      <c r="BG42" s="11">
        <v>11582284</v>
      </c>
      <c r="BH42" s="17">
        <v>2.1999999999999999E-2</v>
      </c>
      <c r="BI42" s="18">
        <v>2.81E-2</v>
      </c>
      <c r="BJ42" s="17">
        <v>0.28000000000000003</v>
      </c>
      <c r="BK42" s="18">
        <v>0.28000000000000003</v>
      </c>
      <c r="BL42" s="10">
        <v>3178245</v>
      </c>
      <c r="BM42" s="11">
        <v>3230479</v>
      </c>
      <c r="BN42" s="10">
        <v>0</v>
      </c>
      <c r="BO42" s="11">
        <v>0</v>
      </c>
      <c r="BP42" s="77">
        <f t="shared" si="33"/>
        <v>-629904</v>
      </c>
    </row>
    <row r="43" spans="1:68">
      <c r="A43" s="3" t="s">
        <v>77</v>
      </c>
      <c r="B43" s="3" t="s">
        <v>78</v>
      </c>
      <c r="C43" s="3" t="str">
        <f t="shared" si="32"/>
        <v>02250 - Clarkston</v>
      </c>
      <c r="D43" s="19">
        <v>1739053</v>
      </c>
      <c r="E43" s="20">
        <v>1805532</v>
      </c>
      <c r="F43" s="21">
        <v>4838492</v>
      </c>
      <c r="G43" s="22">
        <v>4838492</v>
      </c>
      <c r="H43" s="10">
        <v>25182979.348915838</v>
      </c>
      <c r="I43" s="11">
        <v>27490087.4282129</v>
      </c>
      <c r="J43" s="10">
        <v>27138094</v>
      </c>
      <c r="K43" s="11">
        <v>28033727</v>
      </c>
      <c r="L43" s="17">
        <v>4.2700000000000002E-2</v>
      </c>
      <c r="M43" s="18">
        <v>1.09E-2</v>
      </c>
      <c r="N43" s="17">
        <v>0.28000000000000003</v>
      </c>
      <c r="O43" s="18">
        <v>0.28000000000000003</v>
      </c>
      <c r="P43" s="10">
        <v>7602118</v>
      </c>
      <c r="Q43" s="11">
        <v>7853010</v>
      </c>
      <c r="R43" s="10">
        <v>1739052.585</v>
      </c>
      <c r="S43" s="11">
        <v>1805532.034</v>
      </c>
      <c r="T43" s="35">
        <v>1343352</v>
      </c>
      <c r="U43" s="36">
        <v>1370059</v>
      </c>
      <c r="V43" s="37">
        <v>4446558.8600000003</v>
      </c>
      <c r="W43" s="38">
        <v>4575430.1280000005</v>
      </c>
      <c r="X43" s="10">
        <v>23188231.517416701</v>
      </c>
      <c r="Y43" s="11">
        <v>23558777.81928936</v>
      </c>
      <c r="Z43" s="10">
        <v>24113676</v>
      </c>
      <c r="AA43" s="11">
        <v>24761621</v>
      </c>
      <c r="AB43" s="17">
        <v>2.1999999999999999E-2</v>
      </c>
      <c r="AC43" s="18">
        <v>2.81E-2</v>
      </c>
      <c r="AD43" s="17">
        <v>0.24</v>
      </c>
      <c r="AE43" s="18">
        <v>0.24</v>
      </c>
      <c r="AF43" s="10">
        <v>5789911</v>
      </c>
      <c r="AG43" s="11">
        <v>5945489</v>
      </c>
      <c r="AH43" s="10">
        <v>1343352.14</v>
      </c>
      <c r="AI43" s="11">
        <v>1370058.872</v>
      </c>
      <c r="AJ43" s="19">
        <v>1739053</v>
      </c>
      <c r="AK43" s="20">
        <v>1805532</v>
      </c>
      <c r="AL43" s="21">
        <v>4838492</v>
      </c>
      <c r="AM43" s="22">
        <v>4838492</v>
      </c>
      <c r="AN43" s="10">
        <v>25182979.348915838</v>
      </c>
      <c r="AO43" s="11">
        <v>27490087.4282129</v>
      </c>
      <c r="AP43" s="10">
        <v>27138094</v>
      </c>
      <c r="AQ43" s="11">
        <v>28033727</v>
      </c>
      <c r="AR43" s="17">
        <v>4.2700000000000002E-2</v>
      </c>
      <c r="AS43" s="18">
        <v>1.09E-2</v>
      </c>
      <c r="AT43" s="17">
        <v>0.28000000000000003</v>
      </c>
      <c r="AU43" s="18">
        <v>0.28000000000000003</v>
      </c>
      <c r="AV43" s="10">
        <v>7602118</v>
      </c>
      <c r="AW43" s="11">
        <v>7853010</v>
      </c>
      <c r="AX43" s="10">
        <v>1739052.585</v>
      </c>
      <c r="AY43" s="11">
        <v>1805532.034</v>
      </c>
      <c r="AZ43" s="35">
        <v>1761999</v>
      </c>
      <c r="BA43" s="36">
        <v>1796740</v>
      </c>
      <c r="BB43" s="37">
        <v>4838492</v>
      </c>
      <c r="BC43" s="38">
        <v>4838492</v>
      </c>
      <c r="BD43" s="10">
        <v>26518842.15538317</v>
      </c>
      <c r="BE43" s="11">
        <v>26915144.48636001</v>
      </c>
      <c r="BF43" s="10">
        <v>27577212</v>
      </c>
      <c r="BG43" s="11">
        <v>28289354</v>
      </c>
      <c r="BH43" s="17">
        <v>2.1999999999999999E-2</v>
      </c>
      <c r="BI43" s="18">
        <v>2.81E-2</v>
      </c>
      <c r="BJ43" s="17">
        <v>0.28000000000000003</v>
      </c>
      <c r="BK43" s="18">
        <v>0.28000000000000003</v>
      </c>
      <c r="BL43" s="10">
        <v>7725127</v>
      </c>
      <c r="BM43" s="11">
        <v>7924617</v>
      </c>
      <c r="BN43" s="10">
        <v>1761998.5290000001</v>
      </c>
      <c r="BO43" s="11">
        <v>1796740.308</v>
      </c>
      <c r="BP43" s="77">
        <f t="shared" si="33"/>
        <v>-391933.13999999966</v>
      </c>
    </row>
    <row r="44" spans="1:68">
      <c r="A44" s="3" t="s">
        <v>79</v>
      </c>
      <c r="B44" s="3" t="s">
        <v>80</v>
      </c>
      <c r="C44" s="3" t="str">
        <f t="shared" si="32"/>
        <v>19404 - Cle Elum-Roslyn</v>
      </c>
      <c r="D44" s="19">
        <v>0</v>
      </c>
      <c r="E44" s="20">
        <v>0</v>
      </c>
      <c r="F44" s="21">
        <v>2220000</v>
      </c>
      <c r="G44" s="22">
        <v>2220000</v>
      </c>
      <c r="H44" s="10">
        <v>8287623.1222531395</v>
      </c>
      <c r="I44" s="11">
        <v>9172589.961286474</v>
      </c>
      <c r="J44" s="10">
        <v>8931044</v>
      </c>
      <c r="K44" s="11">
        <v>9353986</v>
      </c>
      <c r="L44" s="17">
        <v>4.2700000000000002E-2</v>
      </c>
      <c r="M44" s="18">
        <v>1.09E-2</v>
      </c>
      <c r="N44" s="17">
        <v>0.28000000000000003</v>
      </c>
      <c r="O44" s="18">
        <v>0.28000000000000003</v>
      </c>
      <c r="P44" s="10">
        <v>2500692</v>
      </c>
      <c r="Q44" s="11">
        <v>2619116</v>
      </c>
      <c r="R44" s="10">
        <v>0</v>
      </c>
      <c r="S44" s="11">
        <v>0</v>
      </c>
      <c r="T44" s="35">
        <v>0</v>
      </c>
      <c r="U44" s="36">
        <v>0</v>
      </c>
      <c r="V44" s="37">
        <v>1920626</v>
      </c>
      <c r="W44" s="38">
        <v>2007793</v>
      </c>
      <c r="X44" s="10">
        <v>7695482.3154808367</v>
      </c>
      <c r="Y44" s="11">
        <v>7959420.6111939903</v>
      </c>
      <c r="Z44" s="10">
        <v>8002610</v>
      </c>
      <c r="AA44" s="11">
        <v>8365806</v>
      </c>
      <c r="AB44" s="17">
        <v>2.1999999999999999E-2</v>
      </c>
      <c r="AC44" s="18">
        <v>2.81E-2</v>
      </c>
      <c r="AD44" s="17">
        <v>0.24</v>
      </c>
      <c r="AE44" s="18">
        <v>0.24</v>
      </c>
      <c r="AF44" s="10">
        <v>1920626</v>
      </c>
      <c r="AG44" s="11">
        <v>2007793</v>
      </c>
      <c r="AH44" s="10">
        <v>0</v>
      </c>
      <c r="AI44" s="11">
        <v>0</v>
      </c>
      <c r="AJ44" s="19">
        <v>0</v>
      </c>
      <c r="AK44" s="20">
        <v>0</v>
      </c>
      <c r="AL44" s="21">
        <v>2220000</v>
      </c>
      <c r="AM44" s="22">
        <v>2220000</v>
      </c>
      <c r="AN44" s="10">
        <v>8287623.1222531395</v>
      </c>
      <c r="AO44" s="11">
        <v>9172589.961286474</v>
      </c>
      <c r="AP44" s="10">
        <v>8931044</v>
      </c>
      <c r="AQ44" s="11">
        <v>9353986</v>
      </c>
      <c r="AR44" s="17">
        <v>4.2700000000000002E-2</v>
      </c>
      <c r="AS44" s="18">
        <v>1.09E-2</v>
      </c>
      <c r="AT44" s="17">
        <v>0.28000000000000003</v>
      </c>
      <c r="AU44" s="18">
        <v>0.28000000000000003</v>
      </c>
      <c r="AV44" s="10">
        <v>2500692</v>
      </c>
      <c r="AW44" s="11">
        <v>2619116</v>
      </c>
      <c r="AX44" s="10">
        <v>0</v>
      </c>
      <c r="AY44" s="11">
        <v>0</v>
      </c>
      <c r="AZ44" s="35">
        <v>0</v>
      </c>
      <c r="BA44" s="36">
        <v>0</v>
      </c>
      <c r="BB44" s="37">
        <v>2220000</v>
      </c>
      <c r="BC44" s="38">
        <v>2220000</v>
      </c>
      <c r="BD44" s="10">
        <v>8810374.3317324258</v>
      </c>
      <c r="BE44" s="11">
        <v>9083140.2236217801</v>
      </c>
      <c r="BF44" s="10">
        <v>9161997</v>
      </c>
      <c r="BG44" s="11">
        <v>9546899</v>
      </c>
      <c r="BH44" s="17">
        <v>2.1999999999999999E-2</v>
      </c>
      <c r="BI44" s="18">
        <v>2.81E-2</v>
      </c>
      <c r="BJ44" s="17">
        <v>0.28000000000000003</v>
      </c>
      <c r="BK44" s="18">
        <v>0.28000000000000003</v>
      </c>
      <c r="BL44" s="10">
        <v>2565359</v>
      </c>
      <c r="BM44" s="11">
        <v>2673132</v>
      </c>
      <c r="BN44" s="10">
        <v>0</v>
      </c>
      <c r="BO44" s="11">
        <v>0</v>
      </c>
      <c r="BP44" s="77">
        <f t="shared" si="33"/>
        <v>-299374</v>
      </c>
    </row>
    <row r="45" spans="1:68">
      <c r="A45" s="3" t="s">
        <v>81</v>
      </c>
      <c r="B45" s="3" t="s">
        <v>82</v>
      </c>
      <c r="C45" s="3" t="str">
        <f t="shared" si="32"/>
        <v>27400 - Clover Park</v>
      </c>
      <c r="D45" s="19">
        <v>9806522</v>
      </c>
      <c r="E45" s="20">
        <v>10343646</v>
      </c>
      <c r="F45" s="21">
        <v>21196000</v>
      </c>
      <c r="G45" s="22">
        <v>21196000</v>
      </c>
      <c r="H45" s="10">
        <v>121377659.66309094</v>
      </c>
      <c r="I45" s="11">
        <v>133707930.91524772</v>
      </c>
      <c r="J45" s="10">
        <v>130800980</v>
      </c>
      <c r="K45" s="11">
        <v>136352117</v>
      </c>
      <c r="L45" s="17">
        <v>4.2700000000000002E-2</v>
      </c>
      <c r="M45" s="18">
        <v>1.09E-2</v>
      </c>
      <c r="N45" s="17">
        <v>0.30759999999999998</v>
      </c>
      <c r="O45" s="18">
        <v>0.30759999999999998</v>
      </c>
      <c r="P45" s="10">
        <v>40225267</v>
      </c>
      <c r="Q45" s="11">
        <v>41932410</v>
      </c>
      <c r="R45" s="10">
        <v>9806521.6970000006</v>
      </c>
      <c r="S45" s="11">
        <v>10343646.435000001</v>
      </c>
      <c r="T45" s="35">
        <v>7889039</v>
      </c>
      <c r="U45" s="36">
        <v>8065956</v>
      </c>
      <c r="V45" s="37">
        <v>21196000</v>
      </c>
      <c r="W45" s="38">
        <v>21196000</v>
      </c>
      <c r="X45" s="10">
        <v>114081022.29198703</v>
      </c>
      <c r="Y45" s="11">
        <v>115929885.32311192</v>
      </c>
      <c r="Z45" s="10">
        <v>118634008</v>
      </c>
      <c r="AA45" s="11">
        <v>121848932</v>
      </c>
      <c r="AB45" s="17">
        <v>2.1999999999999999E-2</v>
      </c>
      <c r="AC45" s="18">
        <v>2.81E-2</v>
      </c>
      <c r="AD45" s="17">
        <v>0.26759999999999995</v>
      </c>
      <c r="AE45" s="18">
        <v>0.26759999999999995</v>
      </c>
      <c r="AF45" s="10">
        <v>31739270</v>
      </c>
      <c r="AG45" s="11">
        <v>32599388</v>
      </c>
      <c r="AH45" s="10">
        <v>7889039.2750000004</v>
      </c>
      <c r="AI45" s="11">
        <v>8065956.0029999996</v>
      </c>
      <c r="AJ45" s="19">
        <v>9806522</v>
      </c>
      <c r="AK45" s="20">
        <v>10343646</v>
      </c>
      <c r="AL45" s="21">
        <v>21196000</v>
      </c>
      <c r="AM45" s="22">
        <v>21196000</v>
      </c>
      <c r="AN45" s="10">
        <v>121377659.66309094</v>
      </c>
      <c r="AO45" s="11">
        <v>133707930.91524772</v>
      </c>
      <c r="AP45" s="10">
        <v>130800980</v>
      </c>
      <c r="AQ45" s="11">
        <v>136352117</v>
      </c>
      <c r="AR45" s="17">
        <v>4.2700000000000002E-2</v>
      </c>
      <c r="AS45" s="18">
        <v>1.09E-2</v>
      </c>
      <c r="AT45" s="17">
        <v>0.30759999999999998</v>
      </c>
      <c r="AU45" s="18">
        <v>0.30759999999999998</v>
      </c>
      <c r="AV45" s="10">
        <v>40225267</v>
      </c>
      <c r="AW45" s="11">
        <v>41932410</v>
      </c>
      <c r="AX45" s="10">
        <v>9806521.6970000006</v>
      </c>
      <c r="AY45" s="11">
        <v>10343646.435000001</v>
      </c>
      <c r="AZ45" s="35">
        <v>10194530</v>
      </c>
      <c r="BA45" s="36">
        <v>10417303</v>
      </c>
      <c r="BB45" s="37">
        <v>21196000</v>
      </c>
      <c r="BC45" s="38">
        <v>21196000</v>
      </c>
      <c r="BD45" s="10">
        <v>129514163.59911147</v>
      </c>
      <c r="BE45" s="11">
        <v>131476708.96037361</v>
      </c>
      <c r="BF45" s="10">
        <v>134683088</v>
      </c>
      <c r="BG45" s="11">
        <v>138189532</v>
      </c>
      <c r="BH45" s="17">
        <v>2.1999999999999999E-2</v>
      </c>
      <c r="BI45" s="18">
        <v>2.81E-2</v>
      </c>
      <c r="BJ45" s="17">
        <v>0.30759999999999998</v>
      </c>
      <c r="BK45" s="18">
        <v>0.30759999999999998</v>
      </c>
      <c r="BL45" s="10">
        <v>41419134</v>
      </c>
      <c r="BM45" s="11">
        <v>42497471</v>
      </c>
      <c r="BN45" s="10">
        <v>10194530.443</v>
      </c>
      <c r="BO45" s="11">
        <v>10417302.657</v>
      </c>
      <c r="BP45" s="77">
        <f t="shared" si="33"/>
        <v>0</v>
      </c>
    </row>
    <row r="46" spans="1:68">
      <c r="A46" s="3" t="s">
        <v>83</v>
      </c>
      <c r="B46" s="3" t="s">
        <v>84</v>
      </c>
      <c r="C46" s="3" t="str">
        <f t="shared" si="32"/>
        <v>38300 - Colfax</v>
      </c>
      <c r="D46" s="19">
        <v>135532</v>
      </c>
      <c r="E46" s="20">
        <v>155541</v>
      </c>
      <c r="F46" s="21">
        <v>1200000</v>
      </c>
      <c r="G46" s="22">
        <v>1200000</v>
      </c>
      <c r="H46" s="10">
        <v>5769483.9364586677</v>
      </c>
      <c r="I46" s="11">
        <v>6391941.9812590806</v>
      </c>
      <c r="J46" s="10">
        <v>6217406</v>
      </c>
      <c r="K46" s="11">
        <v>6518348</v>
      </c>
      <c r="L46" s="17">
        <v>4.2700000000000002E-2</v>
      </c>
      <c r="M46" s="18">
        <v>1.09E-2</v>
      </c>
      <c r="N46" s="17">
        <v>0.28000000000000003</v>
      </c>
      <c r="O46" s="18">
        <v>0.28000000000000003</v>
      </c>
      <c r="P46" s="10">
        <v>1713288</v>
      </c>
      <c r="Q46" s="11">
        <v>1796216</v>
      </c>
      <c r="R46" s="10">
        <v>135531.52799999999</v>
      </c>
      <c r="S46" s="11">
        <v>155540.65</v>
      </c>
      <c r="T46" s="35">
        <v>108738</v>
      </c>
      <c r="U46" s="36">
        <v>116912</v>
      </c>
      <c r="V46" s="37">
        <v>1200000</v>
      </c>
      <c r="W46" s="38">
        <v>1200000</v>
      </c>
      <c r="X46" s="10">
        <v>5356858.84465566</v>
      </c>
      <c r="Y46" s="11">
        <v>5511923.8450412834</v>
      </c>
      <c r="Z46" s="10">
        <v>5570652</v>
      </c>
      <c r="AA46" s="11">
        <v>5793347</v>
      </c>
      <c r="AB46" s="17">
        <v>2.1999999999999999E-2</v>
      </c>
      <c r="AC46" s="18">
        <v>2.81E-2</v>
      </c>
      <c r="AD46" s="17">
        <v>0.24</v>
      </c>
      <c r="AE46" s="18">
        <v>0.24</v>
      </c>
      <c r="AF46" s="10">
        <v>1315771</v>
      </c>
      <c r="AG46" s="11">
        <v>1368371</v>
      </c>
      <c r="AH46" s="10">
        <v>108737.728</v>
      </c>
      <c r="AI46" s="11">
        <v>116912.102</v>
      </c>
      <c r="AJ46" s="19">
        <v>135532</v>
      </c>
      <c r="AK46" s="20">
        <v>155541</v>
      </c>
      <c r="AL46" s="21">
        <v>1200000</v>
      </c>
      <c r="AM46" s="22">
        <v>1200000</v>
      </c>
      <c r="AN46" s="10">
        <v>5769483.9364586677</v>
      </c>
      <c r="AO46" s="11">
        <v>6391941.9812590806</v>
      </c>
      <c r="AP46" s="10">
        <v>6217406</v>
      </c>
      <c r="AQ46" s="11">
        <v>6518348</v>
      </c>
      <c r="AR46" s="17">
        <v>4.2700000000000002E-2</v>
      </c>
      <c r="AS46" s="18">
        <v>1.09E-2</v>
      </c>
      <c r="AT46" s="17">
        <v>0.28000000000000003</v>
      </c>
      <c r="AU46" s="18">
        <v>0.28000000000000003</v>
      </c>
      <c r="AV46" s="10">
        <v>1713288</v>
      </c>
      <c r="AW46" s="11">
        <v>1796216</v>
      </c>
      <c r="AX46" s="10">
        <v>135531.52799999999</v>
      </c>
      <c r="AY46" s="11">
        <v>155540.65</v>
      </c>
      <c r="AZ46" s="35">
        <v>143293</v>
      </c>
      <c r="BA46" s="36">
        <v>153270</v>
      </c>
      <c r="BB46" s="37">
        <v>1200000</v>
      </c>
      <c r="BC46" s="38">
        <v>1200000</v>
      </c>
      <c r="BD46" s="10">
        <v>6131872.6148706833</v>
      </c>
      <c r="BE46" s="11">
        <v>6292836.8771181973</v>
      </c>
      <c r="BF46" s="10">
        <v>6376596</v>
      </c>
      <c r="BG46" s="11">
        <v>6614131</v>
      </c>
      <c r="BH46" s="17">
        <v>2.1999999999999999E-2</v>
      </c>
      <c r="BI46" s="18">
        <v>2.81E-2</v>
      </c>
      <c r="BJ46" s="17">
        <v>0.28000000000000003</v>
      </c>
      <c r="BK46" s="18">
        <v>0.28000000000000003</v>
      </c>
      <c r="BL46" s="10">
        <v>1757155</v>
      </c>
      <c r="BM46" s="11">
        <v>1822611</v>
      </c>
      <c r="BN46" s="10">
        <v>143293.48300000001</v>
      </c>
      <c r="BO46" s="11">
        <v>153270.02799999999</v>
      </c>
      <c r="BP46" s="77">
        <f t="shared" si="33"/>
        <v>0</v>
      </c>
    </row>
    <row r="47" spans="1:68">
      <c r="A47" s="3" t="s">
        <v>85</v>
      </c>
      <c r="B47" s="3" t="s">
        <v>86</v>
      </c>
      <c r="C47" s="3" t="str">
        <f t="shared" si="32"/>
        <v>36250 - College Place</v>
      </c>
      <c r="D47" s="19">
        <v>311001</v>
      </c>
      <c r="E47" s="20">
        <v>324294</v>
      </c>
      <c r="F47" s="21">
        <v>2980000</v>
      </c>
      <c r="G47" s="22">
        <v>2980000</v>
      </c>
      <c r="H47" s="10">
        <v>10510611.336847007</v>
      </c>
      <c r="I47" s="11">
        <v>11463629.003142048</v>
      </c>
      <c r="J47" s="10">
        <v>11326617</v>
      </c>
      <c r="K47" s="11">
        <v>11690332</v>
      </c>
      <c r="L47" s="17">
        <v>4.2700000000000002E-2</v>
      </c>
      <c r="M47" s="18">
        <v>1.09E-2</v>
      </c>
      <c r="N47" s="17">
        <v>0.37430000000000002</v>
      </c>
      <c r="O47" s="18">
        <v>0.37430000000000002</v>
      </c>
      <c r="P47" s="10">
        <v>4840766</v>
      </c>
      <c r="Q47" s="11">
        <v>4996210</v>
      </c>
      <c r="R47" s="10">
        <v>311001.02399999998</v>
      </c>
      <c r="S47" s="11">
        <v>324293.973</v>
      </c>
      <c r="T47" s="35">
        <v>237298</v>
      </c>
      <c r="U47" s="36">
        <v>227797</v>
      </c>
      <c r="V47" s="37">
        <v>2980000</v>
      </c>
      <c r="W47" s="38">
        <v>2980000</v>
      </c>
      <c r="X47" s="10">
        <v>9674024.4441322647</v>
      </c>
      <c r="Y47" s="11">
        <v>9766335.8971564472</v>
      </c>
      <c r="Z47" s="10">
        <v>10060116</v>
      </c>
      <c r="AA47" s="11">
        <v>10264977</v>
      </c>
      <c r="AB47" s="17">
        <v>2.1999999999999999E-2</v>
      </c>
      <c r="AC47" s="18">
        <v>2.81E-2</v>
      </c>
      <c r="AD47" s="17">
        <v>0.33429999999999999</v>
      </c>
      <c r="AE47" s="18">
        <v>0.33429999999999999</v>
      </c>
      <c r="AF47" s="10">
        <v>3840019</v>
      </c>
      <c r="AG47" s="11">
        <v>3918216</v>
      </c>
      <c r="AH47" s="10">
        <v>237298.12</v>
      </c>
      <c r="AI47" s="11">
        <v>227796.666</v>
      </c>
      <c r="AJ47" s="19">
        <v>311001</v>
      </c>
      <c r="AK47" s="20">
        <v>324294</v>
      </c>
      <c r="AL47" s="21">
        <v>2980000</v>
      </c>
      <c r="AM47" s="22">
        <v>2980000</v>
      </c>
      <c r="AN47" s="10">
        <v>10510611.336847007</v>
      </c>
      <c r="AO47" s="11">
        <v>11463629.003142048</v>
      </c>
      <c r="AP47" s="10">
        <v>11326617</v>
      </c>
      <c r="AQ47" s="11">
        <v>11690332</v>
      </c>
      <c r="AR47" s="17">
        <v>4.2700000000000002E-2</v>
      </c>
      <c r="AS47" s="18">
        <v>1.09E-2</v>
      </c>
      <c r="AT47" s="17">
        <v>0.37430000000000002</v>
      </c>
      <c r="AU47" s="18">
        <v>0.37430000000000002</v>
      </c>
      <c r="AV47" s="10">
        <v>4840766</v>
      </c>
      <c r="AW47" s="11">
        <v>4996210</v>
      </c>
      <c r="AX47" s="10">
        <v>311001.02399999998</v>
      </c>
      <c r="AY47" s="11">
        <v>324293.973</v>
      </c>
      <c r="AZ47" s="35">
        <v>315742</v>
      </c>
      <c r="BA47" s="36">
        <v>305328</v>
      </c>
      <c r="BB47" s="37">
        <v>2980000</v>
      </c>
      <c r="BC47" s="38">
        <v>2980000</v>
      </c>
      <c r="BD47" s="10">
        <v>11095979.223249681</v>
      </c>
      <c r="BE47" s="11">
        <v>11199197.218449753</v>
      </c>
      <c r="BF47" s="10">
        <v>11538821</v>
      </c>
      <c r="BG47" s="11">
        <v>11770996</v>
      </c>
      <c r="BH47" s="17">
        <v>2.1999999999999999E-2</v>
      </c>
      <c r="BI47" s="18">
        <v>2.81E-2</v>
      </c>
      <c r="BJ47" s="17">
        <v>0.37430000000000002</v>
      </c>
      <c r="BK47" s="18">
        <v>0.37430000000000002</v>
      </c>
      <c r="BL47" s="10">
        <v>4931458</v>
      </c>
      <c r="BM47" s="11">
        <v>5030684</v>
      </c>
      <c r="BN47" s="10">
        <v>315742.14600000001</v>
      </c>
      <c r="BO47" s="11">
        <v>305328.41700000002</v>
      </c>
      <c r="BP47" s="77">
        <f t="shared" si="33"/>
        <v>0</v>
      </c>
    </row>
    <row r="48" spans="1:68">
      <c r="A48" s="3" t="s">
        <v>87</v>
      </c>
      <c r="B48" s="3" t="s">
        <v>88</v>
      </c>
      <c r="C48" s="3" t="str">
        <f t="shared" si="32"/>
        <v>38306 - Colton</v>
      </c>
      <c r="D48" s="19">
        <v>103244</v>
      </c>
      <c r="E48" s="20">
        <v>102772</v>
      </c>
      <c r="F48" s="21">
        <v>495392</v>
      </c>
      <c r="G48" s="22">
        <v>495392</v>
      </c>
      <c r="H48" s="10">
        <v>2301730.6864486742</v>
      </c>
      <c r="I48" s="11">
        <v>2480818.4373441357</v>
      </c>
      <c r="J48" s="10">
        <v>2480429</v>
      </c>
      <c r="K48" s="11">
        <v>2529879</v>
      </c>
      <c r="L48" s="17">
        <v>4.2700000000000002E-2</v>
      </c>
      <c r="M48" s="18">
        <v>1.09E-2</v>
      </c>
      <c r="N48" s="17">
        <v>0.3135</v>
      </c>
      <c r="O48" s="18">
        <v>0.3135</v>
      </c>
      <c r="P48" s="10">
        <v>777614</v>
      </c>
      <c r="Q48" s="11">
        <v>793117</v>
      </c>
      <c r="R48" s="10">
        <v>103244.113</v>
      </c>
      <c r="S48" s="11">
        <v>102772.02800000001</v>
      </c>
      <c r="T48" s="35">
        <v>79979</v>
      </c>
      <c r="U48" s="36">
        <v>80477</v>
      </c>
      <c r="V48" s="37">
        <v>495392</v>
      </c>
      <c r="W48" s="38">
        <v>495392</v>
      </c>
      <c r="X48" s="10">
        <v>2140116.8037449219</v>
      </c>
      <c r="Y48" s="11">
        <v>2171135.0556290173</v>
      </c>
      <c r="Z48" s="10">
        <v>2225529</v>
      </c>
      <c r="AA48" s="11">
        <v>2281987</v>
      </c>
      <c r="AB48" s="17">
        <v>2.1999999999999999E-2</v>
      </c>
      <c r="AC48" s="18">
        <v>2.81E-2</v>
      </c>
      <c r="AD48" s="17">
        <v>0.27349999999999997</v>
      </c>
      <c r="AE48" s="18">
        <v>0.27349999999999997</v>
      </c>
      <c r="AF48" s="10">
        <v>608682</v>
      </c>
      <c r="AG48" s="11">
        <v>624123</v>
      </c>
      <c r="AH48" s="10">
        <v>79979.400999999998</v>
      </c>
      <c r="AI48" s="11">
        <v>80476.740000000005</v>
      </c>
      <c r="AJ48" s="19">
        <v>103244</v>
      </c>
      <c r="AK48" s="20">
        <v>102772</v>
      </c>
      <c r="AL48" s="21">
        <v>495392</v>
      </c>
      <c r="AM48" s="22">
        <v>495392</v>
      </c>
      <c r="AN48" s="10">
        <v>2301730.6864486742</v>
      </c>
      <c r="AO48" s="11">
        <v>2480818.4373441357</v>
      </c>
      <c r="AP48" s="10">
        <v>2480429</v>
      </c>
      <c r="AQ48" s="11">
        <v>2529879</v>
      </c>
      <c r="AR48" s="17">
        <v>4.2700000000000002E-2</v>
      </c>
      <c r="AS48" s="18">
        <v>1.09E-2</v>
      </c>
      <c r="AT48" s="17">
        <v>0.3135</v>
      </c>
      <c r="AU48" s="18">
        <v>0.3135</v>
      </c>
      <c r="AV48" s="10">
        <v>777614</v>
      </c>
      <c r="AW48" s="11">
        <v>793117</v>
      </c>
      <c r="AX48" s="10">
        <v>103244.113</v>
      </c>
      <c r="AY48" s="11">
        <v>102772.02800000001</v>
      </c>
      <c r="AZ48" s="35">
        <v>101076</v>
      </c>
      <c r="BA48" s="36">
        <v>101849</v>
      </c>
      <c r="BB48" s="37">
        <v>495392</v>
      </c>
      <c r="BC48" s="38">
        <v>495392</v>
      </c>
      <c r="BD48" s="10">
        <v>2403633.8482579212</v>
      </c>
      <c r="BE48" s="11">
        <v>2436278.8644908285</v>
      </c>
      <c r="BF48" s="10">
        <v>2499563</v>
      </c>
      <c r="BG48" s="11">
        <v>2560668</v>
      </c>
      <c r="BH48" s="17">
        <v>2.1999999999999999E-2</v>
      </c>
      <c r="BI48" s="18">
        <v>2.81E-2</v>
      </c>
      <c r="BJ48" s="17">
        <v>0.3135</v>
      </c>
      <c r="BK48" s="18">
        <v>0.3135</v>
      </c>
      <c r="BL48" s="10">
        <v>783613</v>
      </c>
      <c r="BM48" s="11">
        <v>802769</v>
      </c>
      <c r="BN48" s="10">
        <v>101076.329</v>
      </c>
      <c r="BO48" s="11">
        <v>101849.33900000001</v>
      </c>
      <c r="BP48" s="77">
        <f t="shared" si="33"/>
        <v>0</v>
      </c>
    </row>
    <row r="49" spans="1:68">
      <c r="A49" s="3" t="s">
        <v>89</v>
      </c>
      <c r="B49" s="3" t="s">
        <v>90</v>
      </c>
      <c r="C49" s="3" t="str">
        <f t="shared" si="32"/>
        <v>33206 - Columbia (Stev)</v>
      </c>
      <c r="D49" s="19">
        <v>163177</v>
      </c>
      <c r="E49" s="20">
        <v>159900</v>
      </c>
      <c r="F49" s="21">
        <v>125000</v>
      </c>
      <c r="G49" s="22">
        <v>125000</v>
      </c>
      <c r="H49" s="10">
        <v>2743841.2850535042</v>
      </c>
      <c r="I49" s="11">
        <v>2954605.2041169233</v>
      </c>
      <c r="J49" s="10">
        <v>2956863</v>
      </c>
      <c r="K49" s="11">
        <v>3013035</v>
      </c>
      <c r="L49" s="17">
        <v>4.2700000000000002E-2</v>
      </c>
      <c r="M49" s="18">
        <v>1.09E-2</v>
      </c>
      <c r="N49" s="17">
        <v>0.28000000000000003</v>
      </c>
      <c r="O49" s="18">
        <v>0.28000000000000003</v>
      </c>
      <c r="P49" s="10">
        <v>768075</v>
      </c>
      <c r="Q49" s="11">
        <v>782666</v>
      </c>
      <c r="R49" s="10">
        <v>214850.56200000001</v>
      </c>
      <c r="S49" s="11">
        <v>217191.27</v>
      </c>
      <c r="T49" s="35">
        <v>159486</v>
      </c>
      <c r="U49" s="36">
        <v>153268</v>
      </c>
      <c r="V49" s="37">
        <v>125000</v>
      </c>
      <c r="W49" s="38">
        <v>125000</v>
      </c>
      <c r="X49" s="10">
        <v>2516253.8872727277</v>
      </c>
      <c r="Y49" s="11">
        <v>2516461.9701401885</v>
      </c>
      <c r="Z49" s="10">
        <v>2616678</v>
      </c>
      <c r="AA49" s="11">
        <v>2644945</v>
      </c>
      <c r="AB49" s="17">
        <v>2.1999999999999999E-2</v>
      </c>
      <c r="AC49" s="18">
        <v>2.81E-2</v>
      </c>
      <c r="AD49" s="17">
        <v>0.24</v>
      </c>
      <c r="AE49" s="18">
        <v>0.24</v>
      </c>
      <c r="AF49" s="10">
        <v>582607</v>
      </c>
      <c r="AG49" s="11">
        <v>588901</v>
      </c>
      <c r="AH49" s="10">
        <v>163308.39499999999</v>
      </c>
      <c r="AI49" s="11">
        <v>162181.405</v>
      </c>
      <c r="AJ49" s="19">
        <v>163177</v>
      </c>
      <c r="AK49" s="20">
        <v>159900</v>
      </c>
      <c r="AL49" s="21">
        <v>125000</v>
      </c>
      <c r="AM49" s="22">
        <v>125000</v>
      </c>
      <c r="AN49" s="10">
        <v>2743841.2850535042</v>
      </c>
      <c r="AO49" s="11">
        <v>2954605.2041169233</v>
      </c>
      <c r="AP49" s="10">
        <v>2956863</v>
      </c>
      <c r="AQ49" s="11">
        <v>3013035</v>
      </c>
      <c r="AR49" s="17">
        <v>4.2700000000000002E-2</v>
      </c>
      <c r="AS49" s="18">
        <v>1.09E-2</v>
      </c>
      <c r="AT49" s="17">
        <v>0.28000000000000003</v>
      </c>
      <c r="AU49" s="18">
        <v>0.28000000000000003</v>
      </c>
      <c r="AV49" s="10">
        <v>768075</v>
      </c>
      <c r="AW49" s="11">
        <v>782666</v>
      </c>
      <c r="AX49" s="10">
        <v>214850.56200000001</v>
      </c>
      <c r="AY49" s="11">
        <v>217191.27</v>
      </c>
      <c r="AZ49" s="35">
        <v>153488</v>
      </c>
      <c r="BA49" s="36">
        <v>148026</v>
      </c>
      <c r="BB49" s="37">
        <v>125000</v>
      </c>
      <c r="BC49" s="38">
        <v>125000</v>
      </c>
      <c r="BD49" s="10">
        <v>2804015.7027657814</v>
      </c>
      <c r="BE49" s="11">
        <v>2805852.2339005782</v>
      </c>
      <c r="BF49" s="10">
        <v>2915924</v>
      </c>
      <c r="BG49" s="11">
        <v>2949111</v>
      </c>
      <c r="BH49" s="17">
        <v>2.1999999999999999E-2</v>
      </c>
      <c r="BI49" s="18">
        <v>2.81E-2</v>
      </c>
      <c r="BJ49" s="17">
        <v>0.28000000000000003</v>
      </c>
      <c r="BK49" s="18">
        <v>0.28000000000000003</v>
      </c>
      <c r="BL49" s="10">
        <v>757441</v>
      </c>
      <c r="BM49" s="11">
        <v>766061</v>
      </c>
      <c r="BN49" s="10">
        <v>206282.98499999999</v>
      </c>
      <c r="BO49" s="11">
        <v>205233.614</v>
      </c>
      <c r="BP49" s="77">
        <f t="shared" si="33"/>
        <v>0</v>
      </c>
    </row>
    <row r="50" spans="1:68">
      <c r="A50" s="3" t="s">
        <v>91</v>
      </c>
      <c r="B50" s="3" t="s">
        <v>92</v>
      </c>
      <c r="C50" s="3" t="str">
        <f t="shared" si="32"/>
        <v>36400 - Columbia (Walla)</v>
      </c>
      <c r="D50" s="19">
        <v>201122</v>
      </c>
      <c r="E50" s="20">
        <v>202321</v>
      </c>
      <c r="F50" s="21">
        <v>2109200</v>
      </c>
      <c r="G50" s="22">
        <v>2109200</v>
      </c>
      <c r="H50" s="10">
        <v>8087200.2085149763</v>
      </c>
      <c r="I50" s="11">
        <v>8764322.6877153423</v>
      </c>
      <c r="J50" s="10">
        <v>8715061</v>
      </c>
      <c r="K50" s="11">
        <v>8937644</v>
      </c>
      <c r="L50" s="17">
        <v>4.2700000000000002E-2</v>
      </c>
      <c r="M50" s="18">
        <v>1.09E-2</v>
      </c>
      <c r="N50" s="17">
        <v>0.31069999999999998</v>
      </c>
      <c r="O50" s="18">
        <v>0.31069999999999998</v>
      </c>
      <c r="P50" s="10">
        <v>2719532</v>
      </c>
      <c r="Q50" s="11">
        <v>2788989</v>
      </c>
      <c r="R50" s="10">
        <v>201122.348</v>
      </c>
      <c r="S50" s="11">
        <v>202321.139</v>
      </c>
      <c r="T50" s="35">
        <v>139676</v>
      </c>
      <c r="U50" s="36">
        <v>128670</v>
      </c>
      <c r="V50" s="37">
        <v>1936103.5919999999</v>
      </c>
      <c r="W50" s="38">
        <v>1980444.848</v>
      </c>
      <c r="X50" s="10">
        <v>7342002.601599982</v>
      </c>
      <c r="Y50" s="11">
        <v>7380792.2824856257</v>
      </c>
      <c r="Z50" s="10">
        <v>7635023</v>
      </c>
      <c r="AA50" s="11">
        <v>7757634</v>
      </c>
      <c r="AB50" s="17">
        <v>2.1999999999999999E-2</v>
      </c>
      <c r="AC50" s="18">
        <v>2.81E-2</v>
      </c>
      <c r="AD50" s="17">
        <v>0.27069999999999994</v>
      </c>
      <c r="AE50" s="18">
        <v>0.27069999999999994</v>
      </c>
      <c r="AF50" s="10">
        <v>2075780</v>
      </c>
      <c r="AG50" s="11">
        <v>2109115</v>
      </c>
      <c r="AH50" s="10">
        <v>139676.408</v>
      </c>
      <c r="AI50" s="11">
        <v>128670.152</v>
      </c>
      <c r="AJ50" s="19">
        <v>201122</v>
      </c>
      <c r="AK50" s="20">
        <v>202321</v>
      </c>
      <c r="AL50" s="21">
        <v>2109200</v>
      </c>
      <c r="AM50" s="22">
        <v>2109200</v>
      </c>
      <c r="AN50" s="10">
        <v>8087200.2085149763</v>
      </c>
      <c r="AO50" s="11">
        <v>8764322.6877153423</v>
      </c>
      <c r="AP50" s="10">
        <v>8715061</v>
      </c>
      <c r="AQ50" s="11">
        <v>8937644</v>
      </c>
      <c r="AR50" s="17">
        <v>4.2700000000000002E-2</v>
      </c>
      <c r="AS50" s="18">
        <v>1.09E-2</v>
      </c>
      <c r="AT50" s="17">
        <v>0.31069999999999998</v>
      </c>
      <c r="AU50" s="18">
        <v>0.31069999999999998</v>
      </c>
      <c r="AV50" s="10">
        <v>2719532</v>
      </c>
      <c r="AW50" s="11">
        <v>2788989</v>
      </c>
      <c r="AX50" s="10">
        <v>201122.348</v>
      </c>
      <c r="AY50" s="11">
        <v>202321.139</v>
      </c>
      <c r="AZ50" s="35">
        <v>189410</v>
      </c>
      <c r="BA50" s="36">
        <v>177121</v>
      </c>
      <c r="BB50" s="37">
        <v>2109200</v>
      </c>
      <c r="BC50" s="38">
        <v>2109200</v>
      </c>
      <c r="BD50" s="10">
        <v>8434430.5053771175</v>
      </c>
      <c r="BE50" s="11">
        <v>8481715.2580573633</v>
      </c>
      <c r="BF50" s="10">
        <v>8771050</v>
      </c>
      <c r="BG50" s="11">
        <v>8914767</v>
      </c>
      <c r="BH50" s="17">
        <v>2.1999999999999999E-2</v>
      </c>
      <c r="BI50" s="18">
        <v>2.81E-2</v>
      </c>
      <c r="BJ50" s="17">
        <v>0.31069999999999998</v>
      </c>
      <c r="BK50" s="18">
        <v>0.31069999999999998</v>
      </c>
      <c r="BL50" s="10">
        <v>2737004</v>
      </c>
      <c r="BM50" s="11">
        <v>2781851</v>
      </c>
      <c r="BN50" s="10">
        <v>189410.06099999999</v>
      </c>
      <c r="BO50" s="11">
        <v>177121.03899999999</v>
      </c>
      <c r="BP50" s="77">
        <f t="shared" si="33"/>
        <v>-173096.40800000005</v>
      </c>
    </row>
    <row r="51" spans="1:68">
      <c r="A51" s="3" t="s">
        <v>93</v>
      </c>
      <c r="B51" s="3" t="s">
        <v>94</v>
      </c>
      <c r="C51" s="3" t="str">
        <f t="shared" si="32"/>
        <v>33115 - Colville</v>
      </c>
      <c r="D51" s="19">
        <v>993631</v>
      </c>
      <c r="E51" s="20">
        <v>1071311</v>
      </c>
      <c r="F51" s="21">
        <v>2690000</v>
      </c>
      <c r="G51" s="22">
        <v>2690000</v>
      </c>
      <c r="H51" s="10">
        <v>18099901.971652847</v>
      </c>
      <c r="I51" s="11">
        <v>20029746.412589639</v>
      </c>
      <c r="J51" s="10">
        <v>19505113</v>
      </c>
      <c r="K51" s="11">
        <v>20425851</v>
      </c>
      <c r="L51" s="17">
        <v>4.2700000000000002E-2</v>
      </c>
      <c r="M51" s="18">
        <v>1.09E-2</v>
      </c>
      <c r="N51" s="17">
        <v>0.28000000000000003</v>
      </c>
      <c r="O51" s="18">
        <v>0.28000000000000003</v>
      </c>
      <c r="P51" s="10">
        <v>5427316</v>
      </c>
      <c r="Q51" s="11">
        <v>5683512</v>
      </c>
      <c r="R51" s="10">
        <v>993630.51399999997</v>
      </c>
      <c r="S51" s="11">
        <v>1071311.1040000001</v>
      </c>
      <c r="T51" s="35">
        <v>742121</v>
      </c>
      <c r="U51" s="36">
        <v>734831</v>
      </c>
      <c r="V51" s="37">
        <v>2690000</v>
      </c>
      <c r="W51" s="38">
        <v>2690000</v>
      </c>
      <c r="X51" s="10">
        <v>16483143.864253763</v>
      </c>
      <c r="Y51" s="11">
        <v>16598203.812803937</v>
      </c>
      <c r="Z51" s="10">
        <v>17140988</v>
      </c>
      <c r="AA51" s="11">
        <v>17445660</v>
      </c>
      <c r="AB51" s="17">
        <v>2.1999999999999999E-2</v>
      </c>
      <c r="AC51" s="18">
        <v>2.81E-2</v>
      </c>
      <c r="AD51" s="17">
        <v>0.24</v>
      </c>
      <c r="AE51" s="18">
        <v>0.24</v>
      </c>
      <c r="AF51" s="10">
        <v>4088139</v>
      </c>
      <c r="AG51" s="11">
        <v>4160803</v>
      </c>
      <c r="AH51" s="10">
        <v>742121.45600000001</v>
      </c>
      <c r="AI51" s="11">
        <v>734830.78899999999</v>
      </c>
      <c r="AJ51" s="19">
        <v>993631</v>
      </c>
      <c r="AK51" s="20">
        <v>1071311</v>
      </c>
      <c r="AL51" s="21">
        <v>2690000</v>
      </c>
      <c r="AM51" s="22">
        <v>2690000</v>
      </c>
      <c r="AN51" s="10">
        <v>18099901.971652847</v>
      </c>
      <c r="AO51" s="11">
        <v>20029746.412589639</v>
      </c>
      <c r="AP51" s="10">
        <v>19505113</v>
      </c>
      <c r="AQ51" s="11">
        <v>20425851</v>
      </c>
      <c r="AR51" s="17">
        <v>4.2700000000000002E-2</v>
      </c>
      <c r="AS51" s="18">
        <v>1.09E-2</v>
      </c>
      <c r="AT51" s="17">
        <v>0.28000000000000003</v>
      </c>
      <c r="AU51" s="18">
        <v>0.28000000000000003</v>
      </c>
      <c r="AV51" s="10">
        <v>5427316</v>
      </c>
      <c r="AW51" s="11">
        <v>5683512</v>
      </c>
      <c r="AX51" s="10">
        <v>993630.51399999997</v>
      </c>
      <c r="AY51" s="11">
        <v>1071311.1040000001</v>
      </c>
      <c r="AZ51" s="35">
        <v>1034455</v>
      </c>
      <c r="BA51" s="36">
        <v>1030264</v>
      </c>
      <c r="BB51" s="37">
        <v>2690000</v>
      </c>
      <c r="BC51" s="38">
        <v>2690000</v>
      </c>
      <c r="BD51" s="10">
        <v>19264326.637642425</v>
      </c>
      <c r="BE51" s="11">
        <v>19404856.943471782</v>
      </c>
      <c r="BF51" s="10">
        <v>20033168</v>
      </c>
      <c r="BG51" s="11">
        <v>20395613</v>
      </c>
      <c r="BH51" s="17">
        <v>2.1999999999999999E-2</v>
      </c>
      <c r="BI51" s="18">
        <v>2.81E-2</v>
      </c>
      <c r="BJ51" s="17">
        <v>0.28000000000000003</v>
      </c>
      <c r="BK51" s="18">
        <v>0.28000000000000003</v>
      </c>
      <c r="BL51" s="10">
        <v>5574247</v>
      </c>
      <c r="BM51" s="11">
        <v>5675098</v>
      </c>
      <c r="BN51" s="10">
        <v>1034454.784</v>
      </c>
      <c r="BO51" s="11">
        <v>1030263.517</v>
      </c>
      <c r="BP51" s="77">
        <f t="shared" si="33"/>
        <v>0</v>
      </c>
    </row>
    <row r="52" spans="1:68">
      <c r="A52" s="3" t="s">
        <v>95</v>
      </c>
      <c r="B52" s="3" t="s">
        <v>96</v>
      </c>
      <c r="C52" s="3" t="str">
        <f t="shared" si="32"/>
        <v>29011 - Concrete</v>
      </c>
      <c r="D52" s="19">
        <v>0</v>
      </c>
      <c r="E52" s="20">
        <v>0</v>
      </c>
      <c r="F52" s="21">
        <v>1626249</v>
      </c>
      <c r="G52" s="22">
        <v>1626249</v>
      </c>
      <c r="H52" s="10">
        <v>6189980.3865251513</v>
      </c>
      <c r="I52" s="11">
        <v>6729042.9103834452</v>
      </c>
      <c r="J52" s="10">
        <v>6670548</v>
      </c>
      <c r="K52" s="11">
        <v>6862115</v>
      </c>
      <c r="L52" s="17">
        <v>4.2700000000000002E-2</v>
      </c>
      <c r="M52" s="18">
        <v>1.09E-2</v>
      </c>
      <c r="N52" s="17">
        <v>0.28000000000000003</v>
      </c>
      <c r="O52" s="18">
        <v>0.28000000000000003</v>
      </c>
      <c r="P52" s="10">
        <v>1877632</v>
      </c>
      <c r="Q52" s="11">
        <v>1931555</v>
      </c>
      <c r="R52" s="10">
        <v>0</v>
      </c>
      <c r="S52" s="11">
        <v>0</v>
      </c>
      <c r="T52" s="35">
        <v>0</v>
      </c>
      <c r="U52" s="36">
        <v>0</v>
      </c>
      <c r="V52" s="37">
        <v>1430593</v>
      </c>
      <c r="W52" s="38">
        <v>1450884</v>
      </c>
      <c r="X52" s="10">
        <v>5701880.5245872401</v>
      </c>
      <c r="Y52" s="11">
        <v>5721420.3088861946</v>
      </c>
      <c r="Z52" s="10">
        <v>5929443</v>
      </c>
      <c r="AA52" s="11">
        <v>6013540</v>
      </c>
      <c r="AB52" s="17">
        <v>2.1999999999999999E-2</v>
      </c>
      <c r="AC52" s="18">
        <v>2.81E-2</v>
      </c>
      <c r="AD52" s="17">
        <v>0.24</v>
      </c>
      <c r="AE52" s="18">
        <v>0.24</v>
      </c>
      <c r="AF52" s="10">
        <v>1430593</v>
      </c>
      <c r="AG52" s="11">
        <v>1450884</v>
      </c>
      <c r="AH52" s="10">
        <v>0</v>
      </c>
      <c r="AI52" s="11">
        <v>0</v>
      </c>
      <c r="AJ52" s="19">
        <v>0</v>
      </c>
      <c r="AK52" s="20">
        <v>0</v>
      </c>
      <c r="AL52" s="21">
        <v>1626249</v>
      </c>
      <c r="AM52" s="22">
        <v>1626249</v>
      </c>
      <c r="AN52" s="10">
        <v>6189980.3865251513</v>
      </c>
      <c r="AO52" s="11">
        <v>6729042.9103834452</v>
      </c>
      <c r="AP52" s="10">
        <v>6670548</v>
      </c>
      <c r="AQ52" s="11">
        <v>6862115</v>
      </c>
      <c r="AR52" s="17">
        <v>4.2700000000000002E-2</v>
      </c>
      <c r="AS52" s="18">
        <v>1.09E-2</v>
      </c>
      <c r="AT52" s="17">
        <v>0.28000000000000003</v>
      </c>
      <c r="AU52" s="18">
        <v>0.28000000000000003</v>
      </c>
      <c r="AV52" s="10">
        <v>1877632</v>
      </c>
      <c r="AW52" s="11">
        <v>1931555</v>
      </c>
      <c r="AX52" s="10">
        <v>0</v>
      </c>
      <c r="AY52" s="11">
        <v>0</v>
      </c>
      <c r="AZ52" s="35">
        <v>0</v>
      </c>
      <c r="BA52" s="36">
        <v>0</v>
      </c>
      <c r="BB52" s="37">
        <v>1626249</v>
      </c>
      <c r="BC52" s="38">
        <v>1626249</v>
      </c>
      <c r="BD52" s="10">
        <v>6453214.4442603933</v>
      </c>
      <c r="BE52" s="11">
        <v>6478227.2609264478</v>
      </c>
      <c r="BF52" s="10">
        <v>6710763</v>
      </c>
      <c r="BG52" s="11">
        <v>6808987</v>
      </c>
      <c r="BH52" s="17">
        <v>2.1999999999999999E-2</v>
      </c>
      <c r="BI52" s="18">
        <v>2.81E-2</v>
      </c>
      <c r="BJ52" s="17">
        <v>0.28000000000000003</v>
      </c>
      <c r="BK52" s="18">
        <v>0.28000000000000003</v>
      </c>
      <c r="BL52" s="10">
        <v>1888953</v>
      </c>
      <c r="BM52" s="11">
        <v>1916600</v>
      </c>
      <c r="BN52" s="10">
        <v>0</v>
      </c>
      <c r="BO52" s="11">
        <v>0</v>
      </c>
      <c r="BP52" s="77">
        <f t="shared" si="33"/>
        <v>-195656</v>
      </c>
    </row>
    <row r="53" spans="1:68">
      <c r="A53" s="3" t="s">
        <v>97</v>
      </c>
      <c r="B53" s="3" t="s">
        <v>98</v>
      </c>
      <c r="C53" s="3" t="str">
        <f t="shared" si="32"/>
        <v>29317 - Conway</v>
      </c>
      <c r="D53" s="19">
        <v>55227</v>
      </c>
      <c r="E53" s="20">
        <v>64636</v>
      </c>
      <c r="F53" s="21">
        <v>1400000</v>
      </c>
      <c r="G53" s="22">
        <v>1400000</v>
      </c>
      <c r="H53" s="10">
        <v>3796022.4150261641</v>
      </c>
      <c r="I53" s="11">
        <v>4171370.8640755038</v>
      </c>
      <c r="J53" s="10">
        <v>4090732</v>
      </c>
      <c r="K53" s="11">
        <v>4253863</v>
      </c>
      <c r="L53" s="17">
        <v>4.2700000000000002E-2</v>
      </c>
      <c r="M53" s="18">
        <v>1.09E-2</v>
      </c>
      <c r="N53" s="17">
        <v>0.33150000000000002</v>
      </c>
      <c r="O53" s="18">
        <v>0.33150000000000002</v>
      </c>
      <c r="P53" s="10">
        <v>1744148</v>
      </c>
      <c r="Q53" s="11">
        <v>1813702</v>
      </c>
      <c r="R53" s="10">
        <v>55227.040999999997</v>
      </c>
      <c r="S53" s="11">
        <v>64635.928999999996</v>
      </c>
      <c r="T53" s="35">
        <v>55244</v>
      </c>
      <c r="U53" s="36">
        <v>79612</v>
      </c>
      <c r="V53" s="37">
        <v>1334570.3289999999</v>
      </c>
      <c r="W53" s="38">
        <v>1400000</v>
      </c>
      <c r="X53" s="10">
        <v>3564707.1834379924</v>
      </c>
      <c r="Y53" s="11">
        <v>3780993.8822011021</v>
      </c>
      <c r="Z53" s="10">
        <v>3706975</v>
      </c>
      <c r="AA53" s="11">
        <v>3974041</v>
      </c>
      <c r="AB53" s="17">
        <v>2.1999999999999999E-2</v>
      </c>
      <c r="AC53" s="18">
        <v>2.81E-2</v>
      </c>
      <c r="AD53" s="17">
        <v>0.29149999999999998</v>
      </c>
      <c r="AE53" s="18">
        <v>0.29149999999999998</v>
      </c>
      <c r="AF53" s="10">
        <v>1389814</v>
      </c>
      <c r="AG53" s="11">
        <v>1489943</v>
      </c>
      <c r="AH53" s="10">
        <v>55243.671000000002</v>
      </c>
      <c r="AI53" s="11">
        <v>79612.153999999995</v>
      </c>
      <c r="AJ53" s="19">
        <v>55227</v>
      </c>
      <c r="AK53" s="20">
        <v>64636</v>
      </c>
      <c r="AL53" s="21">
        <v>1400000</v>
      </c>
      <c r="AM53" s="22">
        <v>1400000</v>
      </c>
      <c r="AN53" s="10">
        <v>3796022.4150261641</v>
      </c>
      <c r="AO53" s="11">
        <v>4171370.8640755038</v>
      </c>
      <c r="AP53" s="10">
        <v>4090732</v>
      </c>
      <c r="AQ53" s="11">
        <v>4253863</v>
      </c>
      <c r="AR53" s="17">
        <v>4.2700000000000002E-2</v>
      </c>
      <c r="AS53" s="18">
        <v>1.09E-2</v>
      </c>
      <c r="AT53" s="17">
        <v>0.33150000000000002</v>
      </c>
      <c r="AU53" s="18">
        <v>0.33150000000000002</v>
      </c>
      <c r="AV53" s="10">
        <v>1744148</v>
      </c>
      <c r="AW53" s="11">
        <v>1813702</v>
      </c>
      <c r="AX53" s="10">
        <v>55227.040999999997</v>
      </c>
      <c r="AY53" s="11">
        <v>64635.928999999996</v>
      </c>
      <c r="AZ53" s="35">
        <v>92451</v>
      </c>
      <c r="BA53" s="36">
        <v>121145</v>
      </c>
      <c r="BB53" s="37">
        <v>1400000</v>
      </c>
      <c r="BC53" s="38">
        <v>1400000</v>
      </c>
      <c r="BD53" s="10">
        <v>4201635.0862493627</v>
      </c>
      <c r="BE53" s="11">
        <v>4423244.1561986357</v>
      </c>
      <c r="BF53" s="10">
        <v>4369323</v>
      </c>
      <c r="BG53" s="11">
        <v>4649082</v>
      </c>
      <c r="BH53" s="17">
        <v>2.1999999999999999E-2</v>
      </c>
      <c r="BI53" s="18">
        <v>2.81E-2</v>
      </c>
      <c r="BJ53" s="17">
        <v>0.33150000000000002</v>
      </c>
      <c r="BK53" s="18">
        <v>0.33150000000000002</v>
      </c>
      <c r="BL53" s="10">
        <v>1862930</v>
      </c>
      <c r="BM53" s="11">
        <v>1982209</v>
      </c>
      <c r="BN53" s="10">
        <v>92450.52</v>
      </c>
      <c r="BO53" s="11">
        <v>121145.406</v>
      </c>
      <c r="BP53" s="77">
        <f t="shared" si="33"/>
        <v>-65429.671000000089</v>
      </c>
    </row>
    <row r="54" spans="1:68">
      <c r="A54" s="3" t="s">
        <v>99</v>
      </c>
      <c r="B54" s="3" t="s">
        <v>100</v>
      </c>
      <c r="C54" s="3" t="str">
        <f t="shared" si="32"/>
        <v>14099 - Cosmopolis</v>
      </c>
      <c r="D54" s="19">
        <v>89084</v>
      </c>
      <c r="E54" s="20">
        <v>134820</v>
      </c>
      <c r="F54" s="21">
        <v>820000</v>
      </c>
      <c r="G54" s="22">
        <v>820000</v>
      </c>
      <c r="H54" s="10">
        <v>1352843.765050251</v>
      </c>
      <c r="I54" s="11">
        <v>1638911.1148323449</v>
      </c>
      <c r="J54" s="10">
        <v>1457874</v>
      </c>
      <c r="K54" s="11">
        <v>1671322</v>
      </c>
      <c r="L54" s="17">
        <v>4.2700000000000002E-2</v>
      </c>
      <c r="M54" s="18">
        <v>1.09E-2</v>
      </c>
      <c r="N54" s="17">
        <v>0.374</v>
      </c>
      <c r="O54" s="18">
        <v>0.374</v>
      </c>
      <c r="P54" s="10">
        <v>991925</v>
      </c>
      <c r="Q54" s="11">
        <v>1137152</v>
      </c>
      <c r="R54" s="10">
        <v>89083.793999999994</v>
      </c>
      <c r="S54" s="11">
        <v>134819.57</v>
      </c>
      <c r="T54" s="35">
        <v>93770</v>
      </c>
      <c r="U54" s="36">
        <v>98408</v>
      </c>
      <c r="V54" s="37">
        <v>769550.33199999994</v>
      </c>
      <c r="W54" s="38">
        <v>797637.75</v>
      </c>
      <c r="X54" s="10">
        <v>1366288.5934396526</v>
      </c>
      <c r="Y54" s="11">
        <v>1403042.2139041396</v>
      </c>
      <c r="Z54" s="10">
        <v>1420817</v>
      </c>
      <c r="AA54" s="11">
        <v>1474678</v>
      </c>
      <c r="AB54" s="17">
        <v>2.1999999999999999E-2</v>
      </c>
      <c r="AC54" s="18">
        <v>2.81E-2</v>
      </c>
      <c r="AD54" s="17">
        <v>0.33399999999999996</v>
      </c>
      <c r="AE54" s="18">
        <v>0.33399999999999996</v>
      </c>
      <c r="AF54" s="10">
        <v>863320</v>
      </c>
      <c r="AG54" s="11">
        <v>896046</v>
      </c>
      <c r="AH54" s="10">
        <v>93769.668000000005</v>
      </c>
      <c r="AI54" s="11">
        <v>98408.25</v>
      </c>
      <c r="AJ54" s="19">
        <v>89084</v>
      </c>
      <c r="AK54" s="20">
        <v>134820</v>
      </c>
      <c r="AL54" s="21">
        <v>820000</v>
      </c>
      <c r="AM54" s="22">
        <v>820000</v>
      </c>
      <c r="AN54" s="10">
        <v>1352843.765050251</v>
      </c>
      <c r="AO54" s="11">
        <v>1638911.1148323449</v>
      </c>
      <c r="AP54" s="10">
        <v>1457874</v>
      </c>
      <c r="AQ54" s="11">
        <v>1671322</v>
      </c>
      <c r="AR54" s="17">
        <v>4.2700000000000002E-2</v>
      </c>
      <c r="AS54" s="18">
        <v>1.09E-2</v>
      </c>
      <c r="AT54" s="17">
        <v>0.374</v>
      </c>
      <c r="AU54" s="18">
        <v>0.374</v>
      </c>
      <c r="AV54" s="10">
        <v>991925</v>
      </c>
      <c r="AW54" s="11">
        <v>1137152</v>
      </c>
      <c r="AX54" s="10">
        <v>89083.793999999994</v>
      </c>
      <c r="AY54" s="11">
        <v>134819.57</v>
      </c>
      <c r="AZ54" s="35">
        <v>141067</v>
      </c>
      <c r="BA54" s="36">
        <v>147180</v>
      </c>
      <c r="BB54" s="37">
        <v>820000</v>
      </c>
      <c r="BC54" s="38">
        <v>820000</v>
      </c>
      <c r="BD54" s="10">
        <v>1619329.112087551</v>
      </c>
      <c r="BE54" s="11">
        <v>1658770.8608415131</v>
      </c>
      <c r="BF54" s="10">
        <v>1683957</v>
      </c>
      <c r="BG54" s="11">
        <v>1743463</v>
      </c>
      <c r="BH54" s="17">
        <v>2.1999999999999999E-2</v>
      </c>
      <c r="BI54" s="18">
        <v>2.81E-2</v>
      </c>
      <c r="BJ54" s="17">
        <v>0.374</v>
      </c>
      <c r="BK54" s="18">
        <v>0.374</v>
      </c>
      <c r="BL54" s="10">
        <v>1145750</v>
      </c>
      <c r="BM54" s="11">
        <v>1186237</v>
      </c>
      <c r="BN54" s="10">
        <v>141066.514</v>
      </c>
      <c r="BO54" s="11">
        <v>147180.05100000001</v>
      </c>
      <c r="BP54" s="77">
        <f t="shared" si="33"/>
        <v>-50449.668000000063</v>
      </c>
    </row>
    <row r="55" spans="1:68">
      <c r="A55" s="3" t="s">
        <v>101</v>
      </c>
      <c r="B55" s="3" t="s">
        <v>102</v>
      </c>
      <c r="C55" s="3" t="str">
        <f t="shared" si="32"/>
        <v>13151 - Coulee/Hartline</v>
      </c>
      <c r="D55" s="19">
        <v>45571</v>
      </c>
      <c r="E55" s="20">
        <v>48272</v>
      </c>
      <c r="F55" s="21">
        <v>524492</v>
      </c>
      <c r="G55" s="22">
        <v>524492</v>
      </c>
      <c r="H55" s="10">
        <v>2845714.5516944067</v>
      </c>
      <c r="I55" s="11">
        <v>3107932.8190255077</v>
      </c>
      <c r="J55" s="10">
        <v>3066645</v>
      </c>
      <c r="K55" s="11">
        <v>3169395</v>
      </c>
      <c r="L55" s="17">
        <v>4.2700000000000002E-2</v>
      </c>
      <c r="M55" s="18">
        <v>1.09E-2</v>
      </c>
      <c r="N55" s="17">
        <v>0.30790000000000001</v>
      </c>
      <c r="O55" s="18">
        <v>0.30790000000000001</v>
      </c>
      <c r="P55" s="10">
        <v>948718</v>
      </c>
      <c r="Q55" s="11">
        <v>980506</v>
      </c>
      <c r="R55" s="10">
        <v>45571.284</v>
      </c>
      <c r="S55" s="11">
        <v>48272.012000000002</v>
      </c>
      <c r="T55" s="35">
        <v>35528</v>
      </c>
      <c r="U55" s="36">
        <v>35287</v>
      </c>
      <c r="V55" s="37">
        <v>524492</v>
      </c>
      <c r="W55" s="38">
        <v>524492</v>
      </c>
      <c r="X55" s="10">
        <v>2642010.9894341361</v>
      </c>
      <c r="Y55" s="11">
        <v>2689731.5475674346</v>
      </c>
      <c r="Z55" s="10">
        <v>2747454</v>
      </c>
      <c r="AA55" s="11">
        <v>2827062</v>
      </c>
      <c r="AB55" s="17">
        <v>2.1999999999999999E-2</v>
      </c>
      <c r="AC55" s="18">
        <v>2.81E-2</v>
      </c>
      <c r="AD55" s="17">
        <v>0.26789999999999997</v>
      </c>
      <c r="AE55" s="18">
        <v>0.26789999999999997</v>
      </c>
      <c r="AF55" s="10">
        <v>739549</v>
      </c>
      <c r="AG55" s="11">
        <v>760978</v>
      </c>
      <c r="AH55" s="10">
        <v>35527.680999999997</v>
      </c>
      <c r="AI55" s="11">
        <v>35287.142999999996</v>
      </c>
      <c r="AJ55" s="19">
        <v>45571</v>
      </c>
      <c r="AK55" s="20">
        <v>48272</v>
      </c>
      <c r="AL55" s="21">
        <v>524492</v>
      </c>
      <c r="AM55" s="22">
        <v>524492</v>
      </c>
      <c r="AN55" s="10">
        <v>2845714.5516944067</v>
      </c>
      <c r="AO55" s="11">
        <v>3107932.8190255077</v>
      </c>
      <c r="AP55" s="10">
        <v>3066645</v>
      </c>
      <c r="AQ55" s="11">
        <v>3169395</v>
      </c>
      <c r="AR55" s="17">
        <v>4.2700000000000002E-2</v>
      </c>
      <c r="AS55" s="18">
        <v>1.09E-2</v>
      </c>
      <c r="AT55" s="17">
        <v>0.30790000000000001</v>
      </c>
      <c r="AU55" s="18">
        <v>0.30790000000000001</v>
      </c>
      <c r="AV55" s="10">
        <v>948718</v>
      </c>
      <c r="AW55" s="11">
        <v>980506</v>
      </c>
      <c r="AX55" s="10">
        <v>45571.284</v>
      </c>
      <c r="AY55" s="11">
        <v>48272.012000000002</v>
      </c>
      <c r="AZ55" s="35">
        <v>39453</v>
      </c>
      <c r="BA55" s="36">
        <v>39200</v>
      </c>
      <c r="BB55" s="37">
        <v>524492</v>
      </c>
      <c r="BC55" s="38">
        <v>524492</v>
      </c>
      <c r="BD55" s="10">
        <v>2959840.0095709208</v>
      </c>
      <c r="BE55" s="11">
        <v>3009476.37171508</v>
      </c>
      <c r="BF55" s="10">
        <v>3077968</v>
      </c>
      <c r="BG55" s="11">
        <v>3163132</v>
      </c>
      <c r="BH55" s="17">
        <v>2.1999999999999999E-2</v>
      </c>
      <c r="BI55" s="18">
        <v>2.81E-2</v>
      </c>
      <c r="BJ55" s="17">
        <v>0.30790000000000001</v>
      </c>
      <c r="BK55" s="18">
        <v>0.30790000000000001</v>
      </c>
      <c r="BL55" s="10">
        <v>952221</v>
      </c>
      <c r="BM55" s="11">
        <v>978568</v>
      </c>
      <c r="BN55" s="10">
        <v>39452.841999999997</v>
      </c>
      <c r="BO55" s="11">
        <v>39200.178</v>
      </c>
      <c r="BP55" s="77">
        <f t="shared" si="33"/>
        <v>0</v>
      </c>
    </row>
    <row r="56" spans="1:68">
      <c r="A56" s="3" t="s">
        <v>103</v>
      </c>
      <c r="B56" s="3" t="s">
        <v>104</v>
      </c>
      <c r="C56" s="3" t="str">
        <f t="shared" si="32"/>
        <v>15204 - Coupeville</v>
      </c>
      <c r="D56" s="19">
        <v>0</v>
      </c>
      <c r="E56" s="20">
        <v>0</v>
      </c>
      <c r="F56" s="21">
        <v>2241757</v>
      </c>
      <c r="G56" s="22">
        <v>2241757</v>
      </c>
      <c r="H56" s="10">
        <v>7955244.5640299162</v>
      </c>
      <c r="I56" s="11">
        <v>8811227.9905444495</v>
      </c>
      <c r="J56" s="10">
        <v>8572861</v>
      </c>
      <c r="K56" s="11">
        <v>8985477</v>
      </c>
      <c r="L56" s="17">
        <v>4.2700000000000002E-2</v>
      </c>
      <c r="M56" s="18">
        <v>1.09E-2</v>
      </c>
      <c r="N56" s="17">
        <v>0.28000000000000003</v>
      </c>
      <c r="O56" s="18">
        <v>0.28000000000000003</v>
      </c>
      <c r="P56" s="10">
        <v>2410331</v>
      </c>
      <c r="Q56" s="11">
        <v>2526342</v>
      </c>
      <c r="R56" s="10">
        <v>0</v>
      </c>
      <c r="S56" s="11">
        <v>0</v>
      </c>
      <c r="T56" s="35">
        <v>0</v>
      </c>
      <c r="U56" s="36">
        <v>0</v>
      </c>
      <c r="V56" s="37">
        <v>1827265</v>
      </c>
      <c r="W56" s="38">
        <v>1908957</v>
      </c>
      <c r="X56" s="10">
        <v>7291243.1738213068</v>
      </c>
      <c r="Y56" s="11">
        <v>7536430.0663697775</v>
      </c>
      <c r="Z56" s="10">
        <v>7582237</v>
      </c>
      <c r="AA56" s="11">
        <v>7921219</v>
      </c>
      <c r="AB56" s="17">
        <v>2.1999999999999999E-2</v>
      </c>
      <c r="AC56" s="18">
        <v>2.81E-2</v>
      </c>
      <c r="AD56" s="17">
        <v>0.24</v>
      </c>
      <c r="AE56" s="18">
        <v>0.24</v>
      </c>
      <c r="AF56" s="10">
        <v>1827265</v>
      </c>
      <c r="AG56" s="11">
        <v>1908957</v>
      </c>
      <c r="AH56" s="10">
        <v>0</v>
      </c>
      <c r="AI56" s="11">
        <v>0</v>
      </c>
      <c r="AJ56" s="19">
        <v>0</v>
      </c>
      <c r="AK56" s="20">
        <v>0</v>
      </c>
      <c r="AL56" s="21">
        <v>2241757</v>
      </c>
      <c r="AM56" s="22">
        <v>2241757</v>
      </c>
      <c r="AN56" s="10">
        <v>7955244.5640299162</v>
      </c>
      <c r="AO56" s="11">
        <v>8811227.9905444495</v>
      </c>
      <c r="AP56" s="10">
        <v>8572861</v>
      </c>
      <c r="AQ56" s="11">
        <v>8985477</v>
      </c>
      <c r="AR56" s="17">
        <v>4.2700000000000002E-2</v>
      </c>
      <c r="AS56" s="18">
        <v>1.09E-2</v>
      </c>
      <c r="AT56" s="17">
        <v>0.28000000000000003</v>
      </c>
      <c r="AU56" s="18">
        <v>0.28000000000000003</v>
      </c>
      <c r="AV56" s="10">
        <v>2410331</v>
      </c>
      <c r="AW56" s="11">
        <v>2526342</v>
      </c>
      <c r="AX56" s="10">
        <v>0</v>
      </c>
      <c r="AY56" s="11">
        <v>0</v>
      </c>
      <c r="AZ56" s="35">
        <v>0</v>
      </c>
      <c r="BA56" s="36">
        <v>0</v>
      </c>
      <c r="BB56" s="37">
        <v>2241757</v>
      </c>
      <c r="BC56" s="38">
        <v>2241757</v>
      </c>
      <c r="BD56" s="10">
        <v>8466279.8799951822</v>
      </c>
      <c r="BE56" s="11">
        <v>8721080.3624547273</v>
      </c>
      <c r="BF56" s="10">
        <v>8804170</v>
      </c>
      <c r="BG56" s="11">
        <v>9166354</v>
      </c>
      <c r="BH56" s="17">
        <v>2.1999999999999999E-2</v>
      </c>
      <c r="BI56" s="18">
        <v>2.81E-2</v>
      </c>
      <c r="BJ56" s="17">
        <v>0.28000000000000003</v>
      </c>
      <c r="BK56" s="18">
        <v>0.28000000000000003</v>
      </c>
      <c r="BL56" s="10">
        <v>2475366</v>
      </c>
      <c r="BM56" s="11">
        <v>2577196</v>
      </c>
      <c r="BN56" s="10">
        <v>0</v>
      </c>
      <c r="BO56" s="11">
        <v>0</v>
      </c>
      <c r="BP56" s="77">
        <f t="shared" si="33"/>
        <v>-414492</v>
      </c>
    </row>
    <row r="57" spans="1:68">
      <c r="A57" s="3" t="s">
        <v>105</v>
      </c>
      <c r="B57" s="3" t="s">
        <v>106</v>
      </c>
      <c r="C57" s="3" t="str">
        <f t="shared" si="32"/>
        <v>05313 - Crescent</v>
      </c>
      <c r="D57" s="19">
        <v>0</v>
      </c>
      <c r="E57" s="20">
        <v>0</v>
      </c>
      <c r="F57" s="21">
        <v>459713</v>
      </c>
      <c r="G57" s="22">
        <v>459713</v>
      </c>
      <c r="H57" s="10">
        <v>3256767.737354645</v>
      </c>
      <c r="I57" s="11">
        <v>3609797.3189588948</v>
      </c>
      <c r="J57" s="10">
        <v>3509611</v>
      </c>
      <c r="K57" s="11">
        <v>3681184</v>
      </c>
      <c r="L57" s="17">
        <v>4.2700000000000002E-2</v>
      </c>
      <c r="M57" s="18">
        <v>1.09E-2</v>
      </c>
      <c r="N57" s="17">
        <v>0.28000000000000003</v>
      </c>
      <c r="O57" s="18">
        <v>0.28000000000000003</v>
      </c>
      <c r="P57" s="10">
        <v>986628</v>
      </c>
      <c r="Q57" s="11">
        <v>1034861</v>
      </c>
      <c r="R57" s="10">
        <v>0</v>
      </c>
      <c r="S57" s="11">
        <v>0</v>
      </c>
      <c r="T57" s="35">
        <v>0</v>
      </c>
      <c r="U57" s="36">
        <v>0</v>
      </c>
      <c r="V57" s="37">
        <v>459713</v>
      </c>
      <c r="W57" s="38">
        <v>459713</v>
      </c>
      <c r="X57" s="10">
        <v>3059724.1299056904</v>
      </c>
      <c r="Y57" s="11">
        <v>3120391.6398452641</v>
      </c>
      <c r="Z57" s="10">
        <v>3181838</v>
      </c>
      <c r="AA57" s="11">
        <v>3279710</v>
      </c>
      <c r="AB57" s="17">
        <v>2.1999999999999999E-2</v>
      </c>
      <c r="AC57" s="18">
        <v>2.81E-2</v>
      </c>
      <c r="AD57" s="17">
        <v>0.24</v>
      </c>
      <c r="AE57" s="18">
        <v>0.24</v>
      </c>
      <c r="AF57" s="10">
        <v>766700</v>
      </c>
      <c r="AG57" s="11">
        <v>790284</v>
      </c>
      <c r="AH57" s="10">
        <v>0</v>
      </c>
      <c r="AI57" s="11">
        <v>0</v>
      </c>
      <c r="AJ57" s="19">
        <v>0</v>
      </c>
      <c r="AK57" s="20">
        <v>0</v>
      </c>
      <c r="AL57" s="21">
        <v>459713</v>
      </c>
      <c r="AM57" s="22">
        <v>459713</v>
      </c>
      <c r="AN57" s="10">
        <v>3256767.737354645</v>
      </c>
      <c r="AO57" s="11">
        <v>3609797.3189588948</v>
      </c>
      <c r="AP57" s="10">
        <v>3509611</v>
      </c>
      <c r="AQ57" s="11">
        <v>3681184</v>
      </c>
      <c r="AR57" s="17">
        <v>4.2700000000000002E-2</v>
      </c>
      <c r="AS57" s="18">
        <v>1.09E-2</v>
      </c>
      <c r="AT57" s="17">
        <v>0.28000000000000003</v>
      </c>
      <c r="AU57" s="18">
        <v>0.28000000000000003</v>
      </c>
      <c r="AV57" s="10">
        <v>986628</v>
      </c>
      <c r="AW57" s="11">
        <v>1034861</v>
      </c>
      <c r="AX57" s="10">
        <v>0</v>
      </c>
      <c r="AY57" s="11">
        <v>0</v>
      </c>
      <c r="AZ57" s="35">
        <v>0</v>
      </c>
      <c r="BA57" s="36">
        <v>0</v>
      </c>
      <c r="BB57" s="37">
        <v>459713</v>
      </c>
      <c r="BC57" s="38">
        <v>459713</v>
      </c>
      <c r="BD57" s="10">
        <v>3487388.2118330072</v>
      </c>
      <c r="BE57" s="11">
        <v>3551464.0719204387</v>
      </c>
      <c r="BF57" s="10">
        <v>3626570</v>
      </c>
      <c r="BG57" s="11">
        <v>3732792</v>
      </c>
      <c r="BH57" s="17">
        <v>2.1999999999999999E-2</v>
      </c>
      <c r="BI57" s="18">
        <v>2.81E-2</v>
      </c>
      <c r="BJ57" s="17">
        <v>0.28000000000000003</v>
      </c>
      <c r="BK57" s="18">
        <v>0.28000000000000003</v>
      </c>
      <c r="BL57" s="10">
        <v>1019508</v>
      </c>
      <c r="BM57" s="11">
        <v>1049369</v>
      </c>
      <c r="BN57" s="10">
        <v>0</v>
      </c>
      <c r="BO57" s="11">
        <v>0</v>
      </c>
      <c r="BP57" s="77">
        <f t="shared" si="33"/>
        <v>0</v>
      </c>
    </row>
    <row r="58" spans="1:68">
      <c r="A58" s="3" t="s">
        <v>107</v>
      </c>
      <c r="B58" s="3" t="s">
        <v>108</v>
      </c>
      <c r="C58" s="3" t="str">
        <f t="shared" si="32"/>
        <v>22073 - Creston</v>
      </c>
      <c r="D58" s="19">
        <v>0</v>
      </c>
      <c r="E58" s="20">
        <v>0</v>
      </c>
      <c r="F58" s="21">
        <v>422000</v>
      </c>
      <c r="G58" s="22">
        <v>422000</v>
      </c>
      <c r="H58" s="10">
        <v>2110191.4190000002</v>
      </c>
      <c r="I58" s="11">
        <v>2270203.0624262281</v>
      </c>
      <c r="J58" s="10">
        <v>2274019</v>
      </c>
      <c r="K58" s="11">
        <v>2315098</v>
      </c>
      <c r="L58" s="17">
        <v>4.2700000000000002E-2</v>
      </c>
      <c r="M58" s="18">
        <v>1.09E-2</v>
      </c>
      <c r="N58" s="17">
        <v>0.34420000000000001</v>
      </c>
      <c r="O58" s="18">
        <v>0.34420000000000001</v>
      </c>
      <c r="P58" s="10">
        <v>782717</v>
      </c>
      <c r="Q58" s="11">
        <v>796857</v>
      </c>
      <c r="R58" s="10">
        <v>0</v>
      </c>
      <c r="S58" s="11">
        <v>0</v>
      </c>
      <c r="T58" s="35">
        <v>0</v>
      </c>
      <c r="U58" s="36">
        <v>0</v>
      </c>
      <c r="V58" s="37">
        <v>422000</v>
      </c>
      <c r="W58" s="38">
        <v>422000</v>
      </c>
      <c r="X58" s="10">
        <v>1956645.1930117779</v>
      </c>
      <c r="Y58" s="11">
        <v>1979466.9194382292</v>
      </c>
      <c r="Z58" s="10">
        <v>2034735</v>
      </c>
      <c r="AA58" s="11">
        <v>2080533</v>
      </c>
      <c r="AB58" s="17">
        <v>2.1999999999999999E-2</v>
      </c>
      <c r="AC58" s="18">
        <v>2.81E-2</v>
      </c>
      <c r="AD58" s="17">
        <v>0.30419999999999997</v>
      </c>
      <c r="AE58" s="18">
        <v>0.30419999999999997</v>
      </c>
      <c r="AF58" s="10">
        <v>618966</v>
      </c>
      <c r="AG58" s="11">
        <v>632898</v>
      </c>
      <c r="AH58" s="10">
        <v>0</v>
      </c>
      <c r="AI58" s="11">
        <v>0</v>
      </c>
      <c r="AJ58" s="19">
        <v>0</v>
      </c>
      <c r="AK58" s="20">
        <v>0</v>
      </c>
      <c r="AL58" s="21">
        <v>422000</v>
      </c>
      <c r="AM58" s="22">
        <v>422000</v>
      </c>
      <c r="AN58" s="10">
        <v>2110191.4190000002</v>
      </c>
      <c r="AO58" s="11">
        <v>2270203.0624262281</v>
      </c>
      <c r="AP58" s="10">
        <v>2274019</v>
      </c>
      <c r="AQ58" s="11">
        <v>2315098</v>
      </c>
      <c r="AR58" s="17">
        <v>4.2700000000000002E-2</v>
      </c>
      <c r="AS58" s="18">
        <v>1.09E-2</v>
      </c>
      <c r="AT58" s="17">
        <v>0.34420000000000001</v>
      </c>
      <c r="AU58" s="18">
        <v>0.34420000000000001</v>
      </c>
      <c r="AV58" s="10">
        <v>782717</v>
      </c>
      <c r="AW58" s="11">
        <v>796857</v>
      </c>
      <c r="AX58" s="10">
        <v>0</v>
      </c>
      <c r="AY58" s="11">
        <v>0</v>
      </c>
      <c r="AZ58" s="35">
        <v>0</v>
      </c>
      <c r="BA58" s="36">
        <v>0</v>
      </c>
      <c r="BB58" s="37">
        <v>422000</v>
      </c>
      <c r="BC58" s="38">
        <v>422000</v>
      </c>
      <c r="BD58" s="10">
        <v>2154208.7929700981</v>
      </c>
      <c r="BE58" s="11">
        <v>2178050.280644252</v>
      </c>
      <c r="BF58" s="10">
        <v>2240184</v>
      </c>
      <c r="BG58" s="11">
        <v>2289255</v>
      </c>
      <c r="BH58" s="17">
        <v>2.1999999999999999E-2</v>
      </c>
      <c r="BI58" s="18">
        <v>2.81E-2</v>
      </c>
      <c r="BJ58" s="17">
        <v>0.34420000000000001</v>
      </c>
      <c r="BK58" s="18">
        <v>0.34420000000000001</v>
      </c>
      <c r="BL58" s="10">
        <v>771071</v>
      </c>
      <c r="BM58" s="11">
        <v>787962</v>
      </c>
      <c r="BN58" s="10">
        <v>0</v>
      </c>
      <c r="BO58" s="11">
        <v>0</v>
      </c>
      <c r="BP58" s="77">
        <f t="shared" si="33"/>
        <v>0</v>
      </c>
    </row>
    <row r="59" spans="1:68">
      <c r="A59" s="3" t="s">
        <v>109</v>
      </c>
      <c r="B59" s="3" t="s">
        <v>110</v>
      </c>
      <c r="C59" s="3" t="str">
        <f t="shared" si="32"/>
        <v>10050 - Curlew</v>
      </c>
      <c r="D59" s="19">
        <v>206085</v>
      </c>
      <c r="E59" s="20">
        <v>207857</v>
      </c>
      <c r="F59" s="21">
        <v>200000</v>
      </c>
      <c r="G59" s="22">
        <v>200000</v>
      </c>
      <c r="H59" s="10">
        <v>2702225.8677006257</v>
      </c>
      <c r="I59" s="11">
        <v>2908601.510948888</v>
      </c>
      <c r="J59" s="10">
        <v>2912017</v>
      </c>
      <c r="K59" s="11">
        <v>2966122</v>
      </c>
      <c r="L59" s="17">
        <v>4.2700000000000002E-2</v>
      </c>
      <c r="M59" s="18">
        <v>1.09E-2</v>
      </c>
      <c r="N59" s="17">
        <v>0.28000000000000003</v>
      </c>
      <c r="O59" s="18">
        <v>0.28000000000000003</v>
      </c>
      <c r="P59" s="10">
        <v>791290</v>
      </c>
      <c r="Q59" s="11">
        <v>805992</v>
      </c>
      <c r="R59" s="10">
        <v>206085.101</v>
      </c>
      <c r="S59" s="11">
        <v>207856.64600000001</v>
      </c>
      <c r="T59" s="35">
        <v>154368</v>
      </c>
      <c r="U59" s="36">
        <v>152691</v>
      </c>
      <c r="V59" s="37">
        <v>200000</v>
      </c>
      <c r="W59" s="38">
        <v>200000</v>
      </c>
      <c r="X59" s="10">
        <v>2462709.393139598</v>
      </c>
      <c r="Y59" s="11">
        <v>2461791.1070703724</v>
      </c>
      <c r="Z59" s="10">
        <v>2560996</v>
      </c>
      <c r="AA59" s="11">
        <v>2587483</v>
      </c>
      <c r="AB59" s="17">
        <v>2.1999999999999999E-2</v>
      </c>
      <c r="AC59" s="18">
        <v>2.81E-2</v>
      </c>
      <c r="AD59" s="17">
        <v>0.24</v>
      </c>
      <c r="AE59" s="18">
        <v>0.24</v>
      </c>
      <c r="AF59" s="10">
        <v>596491</v>
      </c>
      <c r="AG59" s="11">
        <v>602660</v>
      </c>
      <c r="AH59" s="10">
        <v>154367.93400000001</v>
      </c>
      <c r="AI59" s="11">
        <v>152691.34899999999</v>
      </c>
      <c r="AJ59" s="19">
        <v>206085</v>
      </c>
      <c r="AK59" s="20">
        <v>207857</v>
      </c>
      <c r="AL59" s="21">
        <v>200000</v>
      </c>
      <c r="AM59" s="22">
        <v>200000</v>
      </c>
      <c r="AN59" s="10">
        <v>2702225.8677006257</v>
      </c>
      <c r="AO59" s="11">
        <v>2908601.510948888</v>
      </c>
      <c r="AP59" s="10">
        <v>2912017</v>
      </c>
      <c r="AQ59" s="11">
        <v>2966122</v>
      </c>
      <c r="AR59" s="17">
        <v>4.2700000000000002E-2</v>
      </c>
      <c r="AS59" s="18">
        <v>1.09E-2</v>
      </c>
      <c r="AT59" s="17">
        <v>0.28000000000000003</v>
      </c>
      <c r="AU59" s="18">
        <v>0.28000000000000003</v>
      </c>
      <c r="AV59" s="10">
        <v>791290</v>
      </c>
      <c r="AW59" s="11">
        <v>805992</v>
      </c>
      <c r="AX59" s="10">
        <v>206085.101</v>
      </c>
      <c r="AY59" s="11">
        <v>207856.64600000001</v>
      </c>
      <c r="AZ59" s="35">
        <v>197847</v>
      </c>
      <c r="BA59" s="36">
        <v>196179</v>
      </c>
      <c r="BB59" s="37">
        <v>200000</v>
      </c>
      <c r="BC59" s="38">
        <v>200000</v>
      </c>
      <c r="BD59" s="10">
        <v>2767719.8619147521</v>
      </c>
      <c r="BE59" s="11">
        <v>2768744.22349875</v>
      </c>
      <c r="BF59" s="10">
        <v>2878180</v>
      </c>
      <c r="BG59" s="11">
        <v>2910108</v>
      </c>
      <c r="BH59" s="17">
        <v>2.1999999999999999E-2</v>
      </c>
      <c r="BI59" s="18">
        <v>2.81E-2</v>
      </c>
      <c r="BJ59" s="17">
        <v>0.28000000000000003</v>
      </c>
      <c r="BK59" s="18">
        <v>0.28000000000000003</v>
      </c>
      <c r="BL59" s="10">
        <v>782095</v>
      </c>
      <c r="BM59" s="11">
        <v>790771</v>
      </c>
      <c r="BN59" s="10">
        <v>197847.02799999999</v>
      </c>
      <c r="BO59" s="11">
        <v>196178.61</v>
      </c>
      <c r="BP59" s="77">
        <f t="shared" si="33"/>
        <v>0</v>
      </c>
    </row>
    <row r="60" spans="1:68">
      <c r="A60" s="3" t="s">
        <v>111</v>
      </c>
      <c r="B60" s="3" t="s">
        <v>112</v>
      </c>
      <c r="C60" s="3" t="str">
        <f t="shared" si="32"/>
        <v>26059 - Cusick</v>
      </c>
      <c r="D60" s="19">
        <v>0</v>
      </c>
      <c r="E60" s="20">
        <v>0</v>
      </c>
      <c r="F60" s="21">
        <v>393000</v>
      </c>
      <c r="G60" s="22">
        <v>393000</v>
      </c>
      <c r="H60" s="10">
        <v>3550019.8198285801</v>
      </c>
      <c r="I60" s="11">
        <v>3843188.9681127188</v>
      </c>
      <c r="J60" s="10">
        <v>3825630</v>
      </c>
      <c r="K60" s="11">
        <v>3919191</v>
      </c>
      <c r="L60" s="17">
        <v>4.2700000000000002E-2</v>
      </c>
      <c r="M60" s="18">
        <v>1.09E-2</v>
      </c>
      <c r="N60" s="17">
        <v>0.28000000000000003</v>
      </c>
      <c r="O60" s="18">
        <v>0.28000000000000003</v>
      </c>
      <c r="P60" s="10">
        <v>1071176</v>
      </c>
      <c r="Q60" s="11">
        <v>1097373</v>
      </c>
      <c r="R60" s="10">
        <v>0</v>
      </c>
      <c r="S60" s="11">
        <v>0</v>
      </c>
      <c r="T60" s="35">
        <v>0</v>
      </c>
      <c r="U60" s="36">
        <v>0</v>
      </c>
      <c r="V60" s="37">
        <v>393000</v>
      </c>
      <c r="W60" s="38">
        <v>393000</v>
      </c>
      <c r="X60" s="10">
        <v>3268110.376166807</v>
      </c>
      <c r="Y60" s="11">
        <v>3281970.8404876804</v>
      </c>
      <c r="Z60" s="10">
        <v>3398541</v>
      </c>
      <c r="AA60" s="11">
        <v>3449539</v>
      </c>
      <c r="AB60" s="17">
        <v>2.1999999999999999E-2</v>
      </c>
      <c r="AC60" s="18">
        <v>2.81E-2</v>
      </c>
      <c r="AD60" s="17">
        <v>0.24</v>
      </c>
      <c r="AE60" s="18">
        <v>0.24</v>
      </c>
      <c r="AF60" s="10">
        <v>815650</v>
      </c>
      <c r="AG60" s="11">
        <v>827889</v>
      </c>
      <c r="AH60" s="10">
        <v>0</v>
      </c>
      <c r="AI60" s="11">
        <v>0</v>
      </c>
      <c r="AJ60" s="19">
        <v>0</v>
      </c>
      <c r="AK60" s="20">
        <v>0</v>
      </c>
      <c r="AL60" s="21">
        <v>393000</v>
      </c>
      <c r="AM60" s="22">
        <v>393000</v>
      </c>
      <c r="AN60" s="10">
        <v>3550019.8198285801</v>
      </c>
      <c r="AO60" s="11">
        <v>3843188.9681127188</v>
      </c>
      <c r="AP60" s="10">
        <v>3825630</v>
      </c>
      <c r="AQ60" s="11">
        <v>3919191</v>
      </c>
      <c r="AR60" s="17">
        <v>4.2700000000000002E-2</v>
      </c>
      <c r="AS60" s="18">
        <v>1.09E-2</v>
      </c>
      <c r="AT60" s="17">
        <v>0.28000000000000003</v>
      </c>
      <c r="AU60" s="18">
        <v>0.28000000000000003</v>
      </c>
      <c r="AV60" s="10">
        <v>1071176</v>
      </c>
      <c r="AW60" s="11">
        <v>1097373</v>
      </c>
      <c r="AX60" s="10">
        <v>0</v>
      </c>
      <c r="AY60" s="11">
        <v>0</v>
      </c>
      <c r="AZ60" s="35">
        <v>0</v>
      </c>
      <c r="BA60" s="36">
        <v>0</v>
      </c>
      <c r="BB60" s="37">
        <v>393000</v>
      </c>
      <c r="BC60" s="38">
        <v>393000</v>
      </c>
      <c r="BD60" s="10">
        <v>3667082.8474846864</v>
      </c>
      <c r="BE60" s="11">
        <v>3683581.417809451</v>
      </c>
      <c r="BF60" s="10">
        <v>3813437</v>
      </c>
      <c r="BG60" s="11">
        <v>3871654</v>
      </c>
      <c r="BH60" s="17">
        <v>2.1999999999999999E-2</v>
      </c>
      <c r="BI60" s="18">
        <v>2.81E-2</v>
      </c>
      <c r="BJ60" s="17">
        <v>0.28000000000000003</v>
      </c>
      <c r="BK60" s="18">
        <v>0.28000000000000003</v>
      </c>
      <c r="BL60" s="10">
        <v>1067762</v>
      </c>
      <c r="BM60" s="11">
        <v>1084063</v>
      </c>
      <c r="BN60" s="10">
        <v>0</v>
      </c>
      <c r="BO60" s="11">
        <v>0</v>
      </c>
      <c r="BP60" s="77">
        <f t="shared" si="33"/>
        <v>0</v>
      </c>
    </row>
    <row r="61" spans="1:68">
      <c r="A61" s="3" t="s">
        <v>113</v>
      </c>
      <c r="B61" s="3" t="s">
        <v>114</v>
      </c>
      <c r="C61" s="3" t="str">
        <f t="shared" si="32"/>
        <v>19007 - Damman</v>
      </c>
      <c r="D61" s="19">
        <v>0</v>
      </c>
      <c r="E61" s="20">
        <v>0</v>
      </c>
      <c r="F61" s="21">
        <v>250000</v>
      </c>
      <c r="G61" s="22">
        <v>250000</v>
      </c>
      <c r="H61" s="10">
        <v>425974.29800000001</v>
      </c>
      <c r="I61" s="11">
        <v>480591.15715034207</v>
      </c>
      <c r="J61" s="10">
        <v>459045</v>
      </c>
      <c r="K61" s="11">
        <v>490095</v>
      </c>
      <c r="L61" s="17">
        <v>4.2700000000000002E-2</v>
      </c>
      <c r="M61" s="18">
        <v>1.09E-2</v>
      </c>
      <c r="N61" s="17">
        <v>0.37440000000000001</v>
      </c>
      <c r="O61" s="18">
        <v>0.37440000000000001</v>
      </c>
      <c r="P61" s="10">
        <v>280391</v>
      </c>
      <c r="Q61" s="11">
        <v>299358</v>
      </c>
      <c r="R61" s="10">
        <v>0</v>
      </c>
      <c r="S61" s="11">
        <v>0</v>
      </c>
      <c r="T61" s="35">
        <v>0</v>
      </c>
      <c r="U61" s="36">
        <v>0</v>
      </c>
      <c r="V61" s="37">
        <v>212004</v>
      </c>
      <c r="W61" s="38">
        <v>208658</v>
      </c>
      <c r="X61" s="10">
        <v>373687.17335812707</v>
      </c>
      <c r="Y61" s="11">
        <v>363888.55756738258</v>
      </c>
      <c r="Z61" s="10">
        <v>388601</v>
      </c>
      <c r="AA61" s="11">
        <v>382468</v>
      </c>
      <c r="AB61" s="17">
        <v>2.1999999999999999E-2</v>
      </c>
      <c r="AC61" s="18">
        <v>2.81E-2</v>
      </c>
      <c r="AD61" s="17">
        <v>0.33439999999999998</v>
      </c>
      <c r="AE61" s="18">
        <v>0.33439999999999998</v>
      </c>
      <c r="AF61" s="10">
        <v>212004</v>
      </c>
      <c r="AG61" s="11">
        <v>208658</v>
      </c>
      <c r="AH61" s="10">
        <v>0</v>
      </c>
      <c r="AI61" s="11">
        <v>0</v>
      </c>
      <c r="AJ61" s="19">
        <v>0</v>
      </c>
      <c r="AK61" s="20">
        <v>0</v>
      </c>
      <c r="AL61" s="21">
        <v>250000</v>
      </c>
      <c r="AM61" s="22">
        <v>250000</v>
      </c>
      <c r="AN61" s="10">
        <v>425974.29800000001</v>
      </c>
      <c r="AO61" s="11">
        <v>480591.15715034207</v>
      </c>
      <c r="AP61" s="10">
        <v>459045</v>
      </c>
      <c r="AQ61" s="11">
        <v>490095</v>
      </c>
      <c r="AR61" s="17">
        <v>4.2700000000000002E-2</v>
      </c>
      <c r="AS61" s="18">
        <v>1.09E-2</v>
      </c>
      <c r="AT61" s="17">
        <v>0.37440000000000001</v>
      </c>
      <c r="AU61" s="18">
        <v>0.37440000000000001</v>
      </c>
      <c r="AV61" s="10">
        <v>280391</v>
      </c>
      <c r="AW61" s="11">
        <v>299358</v>
      </c>
      <c r="AX61" s="10">
        <v>0</v>
      </c>
      <c r="AY61" s="11">
        <v>0</v>
      </c>
      <c r="AZ61" s="35">
        <v>0</v>
      </c>
      <c r="BA61" s="36">
        <v>0</v>
      </c>
      <c r="BB61" s="37">
        <v>250000</v>
      </c>
      <c r="BC61" s="38">
        <v>250000</v>
      </c>
      <c r="BD61" s="10">
        <v>453330.99062107265</v>
      </c>
      <c r="BE61" s="11">
        <v>444424.75259434473</v>
      </c>
      <c r="BF61" s="10">
        <v>471423</v>
      </c>
      <c r="BG61" s="11">
        <v>467116</v>
      </c>
      <c r="BH61" s="17">
        <v>2.1999999999999999E-2</v>
      </c>
      <c r="BI61" s="18">
        <v>2.81E-2</v>
      </c>
      <c r="BJ61" s="17">
        <v>0.37440000000000001</v>
      </c>
      <c r="BK61" s="18">
        <v>0.37440000000000001</v>
      </c>
      <c r="BL61" s="10">
        <v>287953</v>
      </c>
      <c r="BM61" s="11">
        <v>285321</v>
      </c>
      <c r="BN61" s="10">
        <v>0</v>
      </c>
      <c r="BO61" s="11">
        <v>0</v>
      </c>
      <c r="BP61" s="77">
        <f t="shared" si="33"/>
        <v>-37996</v>
      </c>
    </row>
    <row r="62" spans="1:68">
      <c r="A62" s="3" t="s">
        <v>115</v>
      </c>
      <c r="B62" s="3" t="s">
        <v>116</v>
      </c>
      <c r="C62" s="3" t="str">
        <f t="shared" si="32"/>
        <v>31330 - Darrington</v>
      </c>
      <c r="D62" s="19">
        <v>276686</v>
      </c>
      <c r="E62" s="20">
        <v>281066</v>
      </c>
      <c r="F62" s="21">
        <v>1202137.9739999999</v>
      </c>
      <c r="G62" s="22">
        <v>1233813.371</v>
      </c>
      <c r="H62" s="10">
        <v>4855824.5849006297</v>
      </c>
      <c r="I62" s="11">
        <v>5256444.849815255</v>
      </c>
      <c r="J62" s="10">
        <v>5232813</v>
      </c>
      <c r="K62" s="11">
        <v>5360395</v>
      </c>
      <c r="L62" s="17">
        <v>4.2700000000000002E-2</v>
      </c>
      <c r="M62" s="18">
        <v>1.09E-2</v>
      </c>
      <c r="N62" s="17">
        <v>0.28000000000000003</v>
      </c>
      <c r="O62" s="18">
        <v>0.28000000000000003</v>
      </c>
      <c r="P62" s="10">
        <v>1478824</v>
      </c>
      <c r="Q62" s="11">
        <v>1514879</v>
      </c>
      <c r="R62" s="10">
        <v>276686.02600000001</v>
      </c>
      <c r="S62" s="11">
        <v>281065.62900000002</v>
      </c>
      <c r="T62" s="35">
        <v>208397</v>
      </c>
      <c r="U62" s="36">
        <v>205739</v>
      </c>
      <c r="V62" s="37">
        <v>910027.42800000007</v>
      </c>
      <c r="W62" s="38">
        <v>930476.63199999998</v>
      </c>
      <c r="X62" s="10">
        <v>4439932.1862273663</v>
      </c>
      <c r="Y62" s="11">
        <v>4462726.1200298415</v>
      </c>
      <c r="Z62" s="10">
        <v>4617130</v>
      </c>
      <c r="AA62" s="11">
        <v>4690580</v>
      </c>
      <c r="AB62" s="17">
        <v>2.1999999999999999E-2</v>
      </c>
      <c r="AC62" s="18">
        <v>2.81E-2</v>
      </c>
      <c r="AD62" s="17">
        <v>0.24</v>
      </c>
      <c r="AE62" s="18">
        <v>0.24</v>
      </c>
      <c r="AF62" s="10">
        <v>1118424</v>
      </c>
      <c r="AG62" s="11">
        <v>1136216</v>
      </c>
      <c r="AH62" s="10">
        <v>208396.57199999999</v>
      </c>
      <c r="AI62" s="11">
        <v>205739.36799999999</v>
      </c>
      <c r="AJ62" s="19">
        <v>276686</v>
      </c>
      <c r="AK62" s="20">
        <v>281066</v>
      </c>
      <c r="AL62" s="21">
        <v>1202137.9739999999</v>
      </c>
      <c r="AM62" s="22">
        <v>1233813.371</v>
      </c>
      <c r="AN62" s="10">
        <v>4855824.5849006297</v>
      </c>
      <c r="AO62" s="11">
        <v>5256444.849815255</v>
      </c>
      <c r="AP62" s="10">
        <v>5232813</v>
      </c>
      <c r="AQ62" s="11">
        <v>5360395</v>
      </c>
      <c r="AR62" s="17">
        <v>4.2700000000000002E-2</v>
      </c>
      <c r="AS62" s="18">
        <v>1.09E-2</v>
      </c>
      <c r="AT62" s="17">
        <v>0.28000000000000003</v>
      </c>
      <c r="AU62" s="18">
        <v>0.28000000000000003</v>
      </c>
      <c r="AV62" s="10">
        <v>1478824</v>
      </c>
      <c r="AW62" s="11">
        <v>1514879</v>
      </c>
      <c r="AX62" s="10">
        <v>276686.02600000001</v>
      </c>
      <c r="AY62" s="11">
        <v>281065.62900000002</v>
      </c>
      <c r="AZ62" s="35">
        <v>268230</v>
      </c>
      <c r="BA62" s="36">
        <v>265402</v>
      </c>
      <c r="BB62" s="37">
        <v>1211372.6469999999</v>
      </c>
      <c r="BC62" s="38">
        <v>1238125.675</v>
      </c>
      <c r="BD62" s="10">
        <v>5034640.1563521978</v>
      </c>
      <c r="BE62" s="11">
        <v>5061789.7930536726</v>
      </c>
      <c r="BF62" s="10">
        <v>5235573</v>
      </c>
      <c r="BG62" s="11">
        <v>5320230</v>
      </c>
      <c r="BH62" s="17">
        <v>2.1999999999999999E-2</v>
      </c>
      <c r="BI62" s="18">
        <v>2.81E-2</v>
      </c>
      <c r="BJ62" s="17">
        <v>0.28000000000000003</v>
      </c>
      <c r="BK62" s="18">
        <v>0.28000000000000003</v>
      </c>
      <c r="BL62" s="10">
        <v>1479603</v>
      </c>
      <c r="BM62" s="11">
        <v>1503528</v>
      </c>
      <c r="BN62" s="10">
        <v>268230.353</v>
      </c>
      <c r="BO62" s="11">
        <v>265402.32500000001</v>
      </c>
      <c r="BP62" s="77">
        <f t="shared" si="33"/>
        <v>-301345.21899999981</v>
      </c>
    </row>
    <row r="63" spans="1:68">
      <c r="A63" s="3" t="s">
        <v>117</v>
      </c>
      <c r="B63" s="3" t="s">
        <v>118</v>
      </c>
      <c r="C63" s="3" t="str">
        <f t="shared" si="32"/>
        <v>22207 - Davenport</v>
      </c>
      <c r="D63" s="19">
        <v>467853</v>
      </c>
      <c r="E63" s="20">
        <v>473920</v>
      </c>
      <c r="F63" s="21">
        <v>1046000</v>
      </c>
      <c r="G63" s="22">
        <v>1046000</v>
      </c>
      <c r="H63" s="10">
        <v>6160298.9562895857</v>
      </c>
      <c r="I63" s="11">
        <v>6644416.2555699116</v>
      </c>
      <c r="J63" s="10">
        <v>6638562</v>
      </c>
      <c r="K63" s="11">
        <v>6775815</v>
      </c>
      <c r="L63" s="17">
        <v>4.2700000000000002E-2</v>
      </c>
      <c r="M63" s="18">
        <v>1.09E-2</v>
      </c>
      <c r="N63" s="17">
        <v>0.32210000000000005</v>
      </c>
      <c r="O63" s="18">
        <v>0.32210000000000005</v>
      </c>
      <c r="P63" s="10">
        <v>2138055</v>
      </c>
      <c r="Q63" s="11">
        <v>2182259</v>
      </c>
      <c r="R63" s="10">
        <v>467852.65899999999</v>
      </c>
      <c r="S63" s="11">
        <v>473919.54100000003</v>
      </c>
      <c r="T63" s="35">
        <v>351441</v>
      </c>
      <c r="U63" s="36">
        <v>352460</v>
      </c>
      <c r="V63" s="37">
        <v>1046000</v>
      </c>
      <c r="W63" s="38">
        <v>1046000</v>
      </c>
      <c r="X63" s="10">
        <v>5584984.5812498704</v>
      </c>
      <c r="Y63" s="11">
        <v>5623589.8992284508</v>
      </c>
      <c r="Z63" s="10">
        <v>5807882</v>
      </c>
      <c r="AA63" s="11">
        <v>5910714</v>
      </c>
      <c r="AB63" s="17">
        <v>2.1999999999999999E-2</v>
      </c>
      <c r="AC63" s="18">
        <v>2.81E-2</v>
      </c>
      <c r="AD63" s="17">
        <v>0.28210000000000002</v>
      </c>
      <c r="AE63" s="18">
        <v>0.28210000000000002</v>
      </c>
      <c r="AF63" s="10">
        <v>1638231</v>
      </c>
      <c r="AG63" s="11">
        <v>1667236</v>
      </c>
      <c r="AH63" s="10">
        <v>351440.99200000003</v>
      </c>
      <c r="AI63" s="11">
        <v>352459.84299999999</v>
      </c>
      <c r="AJ63" s="19">
        <v>467853</v>
      </c>
      <c r="AK63" s="20">
        <v>473920</v>
      </c>
      <c r="AL63" s="21">
        <v>1046000</v>
      </c>
      <c r="AM63" s="22">
        <v>1046000</v>
      </c>
      <c r="AN63" s="10">
        <v>6160298.9562895857</v>
      </c>
      <c r="AO63" s="11">
        <v>6644416.2555699116</v>
      </c>
      <c r="AP63" s="10">
        <v>6638562</v>
      </c>
      <c r="AQ63" s="11">
        <v>6775815</v>
      </c>
      <c r="AR63" s="17">
        <v>4.2700000000000002E-2</v>
      </c>
      <c r="AS63" s="18">
        <v>1.09E-2</v>
      </c>
      <c r="AT63" s="17">
        <v>0.32210000000000005</v>
      </c>
      <c r="AU63" s="18">
        <v>0.32210000000000005</v>
      </c>
      <c r="AV63" s="10">
        <v>2138055</v>
      </c>
      <c r="AW63" s="11">
        <v>2182259</v>
      </c>
      <c r="AX63" s="10">
        <v>467852.65899999999</v>
      </c>
      <c r="AY63" s="11">
        <v>473919.54100000003</v>
      </c>
      <c r="AZ63" s="35">
        <v>457550</v>
      </c>
      <c r="BA63" s="36">
        <v>459513</v>
      </c>
      <c r="BB63" s="37">
        <v>1046000</v>
      </c>
      <c r="BC63" s="38">
        <v>1046000</v>
      </c>
      <c r="BD63" s="10">
        <v>6371727.482505165</v>
      </c>
      <c r="BE63" s="11">
        <v>6415688.453824277</v>
      </c>
      <c r="BF63" s="10">
        <v>6626024</v>
      </c>
      <c r="BG63" s="11">
        <v>6743255</v>
      </c>
      <c r="BH63" s="17">
        <v>2.1999999999999999E-2</v>
      </c>
      <c r="BI63" s="18">
        <v>2.81E-2</v>
      </c>
      <c r="BJ63" s="17">
        <v>0.32210000000000005</v>
      </c>
      <c r="BK63" s="18">
        <v>0.32210000000000005</v>
      </c>
      <c r="BL63" s="10">
        <v>2134016</v>
      </c>
      <c r="BM63" s="11">
        <v>2171772</v>
      </c>
      <c r="BN63" s="10">
        <v>457549.60499999998</v>
      </c>
      <c r="BO63" s="11">
        <v>459513.28</v>
      </c>
      <c r="BP63" s="77">
        <f t="shared" si="33"/>
        <v>0</v>
      </c>
    </row>
    <row r="64" spans="1:68">
      <c r="A64" s="3" t="s">
        <v>119</v>
      </c>
      <c r="B64" s="3" t="s">
        <v>120</v>
      </c>
      <c r="C64" s="3" t="str">
        <f t="shared" si="32"/>
        <v>07002 - Dayton</v>
      </c>
      <c r="D64" s="19">
        <v>0</v>
      </c>
      <c r="E64" s="20">
        <v>0</v>
      </c>
      <c r="F64" s="21">
        <v>1300000</v>
      </c>
      <c r="G64" s="22">
        <v>1300000</v>
      </c>
      <c r="H64" s="10">
        <v>4827913.5008417601</v>
      </c>
      <c r="I64" s="11">
        <v>5257220.8146960363</v>
      </c>
      <c r="J64" s="10">
        <v>5202735</v>
      </c>
      <c r="K64" s="11">
        <v>5361187</v>
      </c>
      <c r="L64" s="17">
        <v>4.2700000000000002E-2</v>
      </c>
      <c r="M64" s="18">
        <v>1.09E-2</v>
      </c>
      <c r="N64" s="17">
        <v>0.28000000000000003</v>
      </c>
      <c r="O64" s="18">
        <v>0.28000000000000003</v>
      </c>
      <c r="P64" s="10">
        <v>1460121</v>
      </c>
      <c r="Q64" s="11">
        <v>1504589</v>
      </c>
      <c r="R64" s="10">
        <v>0</v>
      </c>
      <c r="S64" s="11">
        <v>0</v>
      </c>
      <c r="T64" s="35">
        <v>0</v>
      </c>
      <c r="U64" s="36">
        <v>0</v>
      </c>
      <c r="V64" s="37">
        <v>1112140</v>
      </c>
      <c r="W64" s="38">
        <v>1133876</v>
      </c>
      <c r="X64" s="10">
        <v>4445835.5434904424</v>
      </c>
      <c r="Y64" s="11">
        <v>4484657.360263383</v>
      </c>
      <c r="Z64" s="10">
        <v>4623269</v>
      </c>
      <c r="AA64" s="11">
        <v>4713631</v>
      </c>
      <c r="AB64" s="17">
        <v>2.1999999999999999E-2</v>
      </c>
      <c r="AC64" s="18">
        <v>2.81E-2</v>
      </c>
      <c r="AD64" s="17">
        <v>0.24</v>
      </c>
      <c r="AE64" s="18">
        <v>0.24</v>
      </c>
      <c r="AF64" s="10">
        <v>1112140</v>
      </c>
      <c r="AG64" s="11">
        <v>1133876</v>
      </c>
      <c r="AH64" s="10">
        <v>0</v>
      </c>
      <c r="AI64" s="11">
        <v>0</v>
      </c>
      <c r="AJ64" s="19">
        <v>0</v>
      </c>
      <c r="AK64" s="20">
        <v>0</v>
      </c>
      <c r="AL64" s="21">
        <v>1300000</v>
      </c>
      <c r="AM64" s="22">
        <v>1300000</v>
      </c>
      <c r="AN64" s="10">
        <v>4827913.5008417601</v>
      </c>
      <c r="AO64" s="11">
        <v>5257220.8146960363</v>
      </c>
      <c r="AP64" s="10">
        <v>5202735</v>
      </c>
      <c r="AQ64" s="11">
        <v>5361187</v>
      </c>
      <c r="AR64" s="17">
        <v>4.2700000000000002E-2</v>
      </c>
      <c r="AS64" s="18">
        <v>1.09E-2</v>
      </c>
      <c r="AT64" s="17">
        <v>0.28000000000000003</v>
      </c>
      <c r="AU64" s="18">
        <v>0.28000000000000003</v>
      </c>
      <c r="AV64" s="10">
        <v>1460121</v>
      </c>
      <c r="AW64" s="11">
        <v>1504589</v>
      </c>
      <c r="AX64" s="10">
        <v>0</v>
      </c>
      <c r="AY64" s="11">
        <v>0</v>
      </c>
      <c r="AZ64" s="35">
        <v>0</v>
      </c>
      <c r="BA64" s="36">
        <v>0</v>
      </c>
      <c r="BB64" s="37">
        <v>1300000</v>
      </c>
      <c r="BC64" s="38">
        <v>1300000</v>
      </c>
      <c r="BD64" s="10">
        <v>5059552.5164522612</v>
      </c>
      <c r="BE64" s="11">
        <v>5102778.176383201</v>
      </c>
      <c r="BF64" s="10">
        <v>5261480</v>
      </c>
      <c r="BG64" s="11">
        <v>5363311</v>
      </c>
      <c r="BH64" s="17">
        <v>2.1999999999999999E-2</v>
      </c>
      <c r="BI64" s="18">
        <v>2.81E-2</v>
      </c>
      <c r="BJ64" s="17">
        <v>0.28000000000000003</v>
      </c>
      <c r="BK64" s="18">
        <v>0.28000000000000003</v>
      </c>
      <c r="BL64" s="10">
        <v>1476607</v>
      </c>
      <c r="BM64" s="11">
        <v>1505186</v>
      </c>
      <c r="BN64" s="10">
        <v>0</v>
      </c>
      <c r="BO64" s="11">
        <v>0</v>
      </c>
      <c r="BP64" s="77">
        <f t="shared" si="33"/>
        <v>-187860</v>
      </c>
    </row>
    <row r="65" spans="1:68">
      <c r="A65" s="3" t="s">
        <v>121</v>
      </c>
      <c r="B65" s="3" t="s">
        <v>122</v>
      </c>
      <c r="C65" s="3" t="str">
        <f t="shared" si="32"/>
        <v>32414 - Deer Park</v>
      </c>
      <c r="D65" s="19">
        <v>1970149</v>
      </c>
      <c r="E65" s="20">
        <v>1999410</v>
      </c>
      <c r="F65" s="21">
        <v>2123429</v>
      </c>
      <c r="G65" s="22">
        <v>2123429</v>
      </c>
      <c r="H65" s="10">
        <v>22834514.222159605</v>
      </c>
      <c r="I65" s="11">
        <v>24620725.166285519</v>
      </c>
      <c r="J65" s="10">
        <v>24607303</v>
      </c>
      <c r="K65" s="11">
        <v>25107621</v>
      </c>
      <c r="L65" s="17">
        <v>4.2700000000000002E-2</v>
      </c>
      <c r="M65" s="18">
        <v>1.09E-2</v>
      </c>
      <c r="N65" s="17">
        <v>0.28000000000000003</v>
      </c>
      <c r="O65" s="18">
        <v>0.28000000000000003</v>
      </c>
      <c r="P65" s="10">
        <v>6729190</v>
      </c>
      <c r="Q65" s="11">
        <v>6866008</v>
      </c>
      <c r="R65" s="10">
        <v>1970149.0149999999</v>
      </c>
      <c r="S65" s="11">
        <v>1999410.436</v>
      </c>
      <c r="T65" s="35">
        <v>1492473</v>
      </c>
      <c r="U65" s="36">
        <v>1527935</v>
      </c>
      <c r="V65" s="37">
        <v>2123429</v>
      </c>
      <c r="W65" s="38">
        <v>2123429</v>
      </c>
      <c r="X65" s="10">
        <v>20779759.017262246</v>
      </c>
      <c r="Y65" s="11">
        <v>21127821.747172441</v>
      </c>
      <c r="Z65" s="10">
        <v>21609081</v>
      </c>
      <c r="AA65" s="11">
        <v>22206548</v>
      </c>
      <c r="AB65" s="17">
        <v>2.1999999999999999E-2</v>
      </c>
      <c r="AC65" s="18">
        <v>2.81E-2</v>
      </c>
      <c r="AD65" s="17">
        <v>0.24</v>
      </c>
      <c r="AE65" s="18">
        <v>0.24</v>
      </c>
      <c r="AF65" s="10">
        <v>5065102</v>
      </c>
      <c r="AG65" s="11">
        <v>5205148</v>
      </c>
      <c r="AH65" s="10">
        <v>1492473.0630000001</v>
      </c>
      <c r="AI65" s="11">
        <v>1527935.0009999999</v>
      </c>
      <c r="AJ65" s="19">
        <v>1970149</v>
      </c>
      <c r="AK65" s="20">
        <v>1999410</v>
      </c>
      <c r="AL65" s="21">
        <v>2123429</v>
      </c>
      <c r="AM65" s="22">
        <v>2123429</v>
      </c>
      <c r="AN65" s="10">
        <v>22834514.222159605</v>
      </c>
      <c r="AO65" s="11">
        <v>24620725.166285519</v>
      </c>
      <c r="AP65" s="10">
        <v>24607303</v>
      </c>
      <c r="AQ65" s="11">
        <v>25107621</v>
      </c>
      <c r="AR65" s="17">
        <v>4.2700000000000002E-2</v>
      </c>
      <c r="AS65" s="18">
        <v>1.09E-2</v>
      </c>
      <c r="AT65" s="17">
        <v>0.28000000000000003</v>
      </c>
      <c r="AU65" s="18">
        <v>0.28000000000000003</v>
      </c>
      <c r="AV65" s="10">
        <v>6729190</v>
      </c>
      <c r="AW65" s="11">
        <v>6866008</v>
      </c>
      <c r="AX65" s="10">
        <v>1970149.0149999999</v>
      </c>
      <c r="AY65" s="11">
        <v>1999410.436</v>
      </c>
      <c r="AZ65" s="35">
        <v>1958104</v>
      </c>
      <c r="BA65" s="36">
        <v>2004218</v>
      </c>
      <c r="BB65" s="37">
        <v>2123429</v>
      </c>
      <c r="BC65" s="38">
        <v>2123429</v>
      </c>
      <c r="BD65" s="10">
        <v>23758256.060864139</v>
      </c>
      <c r="BE65" s="11">
        <v>24129024.74816028</v>
      </c>
      <c r="BF65" s="10">
        <v>24706451</v>
      </c>
      <c r="BG65" s="11">
        <v>25360983</v>
      </c>
      <c r="BH65" s="17">
        <v>2.1999999999999999E-2</v>
      </c>
      <c r="BI65" s="18">
        <v>2.81E-2</v>
      </c>
      <c r="BJ65" s="17">
        <v>0.28000000000000003</v>
      </c>
      <c r="BK65" s="18">
        <v>0.28000000000000003</v>
      </c>
      <c r="BL65" s="10">
        <v>6756303</v>
      </c>
      <c r="BM65" s="11">
        <v>6935293</v>
      </c>
      <c r="BN65" s="10">
        <v>1958103.9920000001</v>
      </c>
      <c r="BO65" s="11">
        <v>2004217.871</v>
      </c>
      <c r="BP65" s="77">
        <f t="shared" si="33"/>
        <v>0</v>
      </c>
    </row>
    <row r="66" spans="1:68">
      <c r="A66" s="3" t="s">
        <v>123</v>
      </c>
      <c r="B66" s="3" t="s">
        <v>124</v>
      </c>
      <c r="C66" s="3" t="str">
        <f t="shared" si="32"/>
        <v>27343 - Dieringer</v>
      </c>
      <c r="D66" s="19">
        <v>83953</v>
      </c>
      <c r="E66" s="20">
        <v>113032</v>
      </c>
      <c r="F66" s="21">
        <v>5650000</v>
      </c>
      <c r="G66" s="22">
        <v>5650000</v>
      </c>
      <c r="H66" s="10">
        <v>12646368.430037079</v>
      </c>
      <c r="I66" s="11">
        <v>13897106.560229041</v>
      </c>
      <c r="J66" s="10">
        <v>13628186</v>
      </c>
      <c r="K66" s="11">
        <v>14171933</v>
      </c>
      <c r="L66" s="17">
        <v>4.2700000000000002E-2</v>
      </c>
      <c r="M66" s="18">
        <v>1.09E-2</v>
      </c>
      <c r="N66" s="17">
        <v>0.32850000000000001</v>
      </c>
      <c r="O66" s="18">
        <v>0.32850000000000001</v>
      </c>
      <c r="P66" s="10">
        <v>6208979</v>
      </c>
      <c r="Q66" s="11">
        <v>6456709</v>
      </c>
      <c r="R66" s="10">
        <v>83953.092000000004</v>
      </c>
      <c r="S66" s="11">
        <v>113032.28</v>
      </c>
      <c r="T66" s="35">
        <v>121105</v>
      </c>
      <c r="U66" s="36">
        <v>205011</v>
      </c>
      <c r="V66" s="37">
        <v>4855748.5980000002</v>
      </c>
      <c r="W66" s="38">
        <v>5127401.4639999997</v>
      </c>
      <c r="X66" s="10">
        <v>11960973.465248797</v>
      </c>
      <c r="Y66" s="11">
        <v>12679578.101971157</v>
      </c>
      <c r="Z66" s="10">
        <v>12438337</v>
      </c>
      <c r="AA66" s="11">
        <v>13326961</v>
      </c>
      <c r="AB66" s="17">
        <v>2.1999999999999999E-2</v>
      </c>
      <c r="AC66" s="18">
        <v>2.81E-2</v>
      </c>
      <c r="AD66" s="17">
        <v>0.28849999999999998</v>
      </c>
      <c r="AE66" s="18">
        <v>0.28849999999999998</v>
      </c>
      <c r="AF66" s="10">
        <v>4976854</v>
      </c>
      <c r="AG66" s="11">
        <v>5332412</v>
      </c>
      <c r="AH66" s="10">
        <v>121105.402</v>
      </c>
      <c r="AI66" s="11">
        <v>205010.53599999999</v>
      </c>
      <c r="AJ66" s="19">
        <v>83953</v>
      </c>
      <c r="AK66" s="20">
        <v>113032</v>
      </c>
      <c r="AL66" s="21">
        <v>5650000</v>
      </c>
      <c r="AM66" s="22">
        <v>5650000</v>
      </c>
      <c r="AN66" s="10">
        <v>12646368.430037079</v>
      </c>
      <c r="AO66" s="11">
        <v>13897106.560229041</v>
      </c>
      <c r="AP66" s="10">
        <v>13628186</v>
      </c>
      <c r="AQ66" s="11">
        <v>14171933</v>
      </c>
      <c r="AR66" s="17">
        <v>4.2700000000000002E-2</v>
      </c>
      <c r="AS66" s="18">
        <v>1.09E-2</v>
      </c>
      <c r="AT66" s="17">
        <v>0.32850000000000001</v>
      </c>
      <c r="AU66" s="18">
        <v>0.32850000000000001</v>
      </c>
      <c r="AV66" s="10">
        <v>6208979</v>
      </c>
      <c r="AW66" s="11">
        <v>6456709</v>
      </c>
      <c r="AX66" s="10">
        <v>83953.092000000004</v>
      </c>
      <c r="AY66" s="11">
        <v>113032.28</v>
      </c>
      <c r="AZ66" s="35">
        <v>242196</v>
      </c>
      <c r="BA66" s="36">
        <v>342267</v>
      </c>
      <c r="BB66" s="37">
        <v>5650000</v>
      </c>
      <c r="BC66" s="38">
        <v>5650000</v>
      </c>
      <c r="BD66" s="10">
        <v>14136183.203089619</v>
      </c>
      <c r="BE66" s="11">
        <v>14873684.476333147</v>
      </c>
      <c r="BF66" s="10">
        <v>14700360</v>
      </c>
      <c r="BG66" s="11">
        <v>15633092</v>
      </c>
      <c r="BH66" s="17">
        <v>2.1999999999999999E-2</v>
      </c>
      <c r="BI66" s="18">
        <v>2.81E-2</v>
      </c>
      <c r="BJ66" s="17">
        <v>0.32850000000000001</v>
      </c>
      <c r="BK66" s="18">
        <v>0.32850000000000001</v>
      </c>
      <c r="BL66" s="10">
        <v>6697459</v>
      </c>
      <c r="BM66" s="11">
        <v>7122411</v>
      </c>
      <c r="BN66" s="10">
        <v>242196.19399999999</v>
      </c>
      <c r="BO66" s="11">
        <v>342267.45400000003</v>
      </c>
      <c r="BP66" s="77">
        <f t="shared" si="33"/>
        <v>-794251.40199999977</v>
      </c>
    </row>
    <row r="67" spans="1:68">
      <c r="A67" s="3" t="s">
        <v>125</v>
      </c>
      <c r="B67" s="3" t="s">
        <v>126</v>
      </c>
      <c r="C67" s="3" t="str">
        <f t="shared" si="32"/>
        <v>36101 - Dixie</v>
      </c>
      <c r="D67" s="19">
        <v>0</v>
      </c>
      <c r="E67" s="20">
        <v>0</v>
      </c>
      <c r="F67" s="21">
        <v>230730</v>
      </c>
      <c r="G67" s="22">
        <v>230730</v>
      </c>
      <c r="H67" s="10">
        <v>540394.24400000006</v>
      </c>
      <c r="I67" s="11">
        <v>596514.31236143142</v>
      </c>
      <c r="J67" s="10">
        <v>582348</v>
      </c>
      <c r="K67" s="11">
        <v>608311</v>
      </c>
      <c r="L67" s="17">
        <v>4.2700000000000002E-2</v>
      </c>
      <c r="M67" s="18">
        <v>1.09E-2</v>
      </c>
      <c r="N67" s="17">
        <v>0.377</v>
      </c>
      <c r="O67" s="18">
        <v>0.377</v>
      </c>
      <c r="P67" s="10">
        <v>335226</v>
      </c>
      <c r="Q67" s="11">
        <v>350171</v>
      </c>
      <c r="R67" s="10">
        <v>0</v>
      </c>
      <c r="S67" s="11">
        <v>0</v>
      </c>
      <c r="T67" s="35">
        <v>0</v>
      </c>
      <c r="U67" s="36">
        <v>0</v>
      </c>
      <c r="V67" s="37">
        <v>230730</v>
      </c>
      <c r="W67" s="38">
        <v>230730</v>
      </c>
      <c r="X67" s="10">
        <v>498852.28811525973</v>
      </c>
      <c r="Y67" s="11">
        <v>491739.51343495998</v>
      </c>
      <c r="Z67" s="10">
        <v>518762</v>
      </c>
      <c r="AA67" s="11">
        <v>516846</v>
      </c>
      <c r="AB67" s="17">
        <v>2.1999999999999999E-2</v>
      </c>
      <c r="AC67" s="18">
        <v>2.81E-2</v>
      </c>
      <c r="AD67" s="17">
        <v>0.33699999999999997</v>
      </c>
      <c r="AE67" s="18">
        <v>0.33699999999999997</v>
      </c>
      <c r="AF67" s="10">
        <v>266939</v>
      </c>
      <c r="AG67" s="11">
        <v>265953</v>
      </c>
      <c r="AH67" s="10">
        <v>0</v>
      </c>
      <c r="AI67" s="11">
        <v>0</v>
      </c>
      <c r="AJ67" s="19">
        <v>0</v>
      </c>
      <c r="AK67" s="20">
        <v>0</v>
      </c>
      <c r="AL67" s="21">
        <v>230730</v>
      </c>
      <c r="AM67" s="22">
        <v>230730</v>
      </c>
      <c r="AN67" s="10">
        <v>540394.24400000006</v>
      </c>
      <c r="AO67" s="11">
        <v>596514.31236143142</v>
      </c>
      <c r="AP67" s="10">
        <v>582348</v>
      </c>
      <c r="AQ67" s="11">
        <v>608311</v>
      </c>
      <c r="AR67" s="17">
        <v>4.2700000000000002E-2</v>
      </c>
      <c r="AS67" s="18">
        <v>1.09E-2</v>
      </c>
      <c r="AT67" s="17">
        <v>0.377</v>
      </c>
      <c r="AU67" s="18">
        <v>0.377</v>
      </c>
      <c r="AV67" s="10">
        <v>335226</v>
      </c>
      <c r="AW67" s="11">
        <v>350171</v>
      </c>
      <c r="AX67" s="10">
        <v>0</v>
      </c>
      <c r="AY67" s="11">
        <v>0</v>
      </c>
      <c r="AZ67" s="35">
        <v>0</v>
      </c>
      <c r="BA67" s="36">
        <v>0</v>
      </c>
      <c r="BB67" s="37">
        <v>230730</v>
      </c>
      <c r="BC67" s="38">
        <v>230730</v>
      </c>
      <c r="BD67" s="10">
        <v>560521.43713978073</v>
      </c>
      <c r="BE67" s="11">
        <v>553939.29490279732</v>
      </c>
      <c r="BF67" s="10">
        <v>582892</v>
      </c>
      <c r="BG67" s="11">
        <v>582222</v>
      </c>
      <c r="BH67" s="17">
        <v>2.1999999999999999E-2</v>
      </c>
      <c r="BI67" s="18">
        <v>2.81E-2</v>
      </c>
      <c r="BJ67" s="17">
        <v>0.377</v>
      </c>
      <c r="BK67" s="18">
        <v>0.377</v>
      </c>
      <c r="BL67" s="10">
        <v>335539</v>
      </c>
      <c r="BM67" s="11">
        <v>335154</v>
      </c>
      <c r="BN67" s="10">
        <v>0</v>
      </c>
      <c r="BO67" s="11">
        <v>0</v>
      </c>
      <c r="BP67" s="77">
        <f t="shared" si="33"/>
        <v>0</v>
      </c>
    </row>
    <row r="68" spans="1:68">
      <c r="A68" s="3" t="s">
        <v>127</v>
      </c>
      <c r="B68" s="3" t="s">
        <v>128</v>
      </c>
      <c r="C68" s="3" t="str">
        <f t="shared" si="32"/>
        <v>32361 - East Valley</v>
      </c>
      <c r="D68" s="19">
        <v>1747203</v>
      </c>
      <c r="E68" s="20">
        <v>1827842</v>
      </c>
      <c r="F68" s="21">
        <v>10563262.131000001</v>
      </c>
      <c r="G68" s="22">
        <v>10905024.169</v>
      </c>
      <c r="H68" s="10">
        <v>40283939.183200128</v>
      </c>
      <c r="I68" s="11">
        <v>44030253.615623079</v>
      </c>
      <c r="J68" s="10">
        <v>43411438</v>
      </c>
      <c r="K68" s="11">
        <v>44900989</v>
      </c>
      <c r="L68" s="17">
        <v>4.2700000000000002E-2</v>
      </c>
      <c r="M68" s="18">
        <v>1.09E-2</v>
      </c>
      <c r="N68" s="17">
        <v>0.28000000000000003</v>
      </c>
      <c r="O68" s="18">
        <v>0.28000000000000003</v>
      </c>
      <c r="P68" s="10">
        <v>12310465</v>
      </c>
      <c r="Q68" s="11">
        <v>12732866</v>
      </c>
      <c r="R68" s="10">
        <v>1747202.8689999999</v>
      </c>
      <c r="S68" s="11">
        <v>1827841.831</v>
      </c>
      <c r="T68" s="35">
        <v>1367911</v>
      </c>
      <c r="U68" s="36">
        <v>1395580</v>
      </c>
      <c r="V68" s="37">
        <v>8052397.3149999995</v>
      </c>
      <c r="W68" s="38">
        <v>8301483.2579999994</v>
      </c>
      <c r="X68" s="10">
        <v>37268833.332413465</v>
      </c>
      <c r="Y68" s="11">
        <v>37956872.728098869</v>
      </c>
      <c r="Z68" s="10">
        <v>38756237</v>
      </c>
      <c r="AA68" s="11">
        <v>39894841</v>
      </c>
      <c r="AB68" s="17">
        <v>2.1999999999999999E-2</v>
      </c>
      <c r="AC68" s="18">
        <v>2.81E-2</v>
      </c>
      <c r="AD68" s="17">
        <v>0.24</v>
      </c>
      <c r="AE68" s="18">
        <v>0.24</v>
      </c>
      <c r="AF68" s="10">
        <v>9420308</v>
      </c>
      <c r="AG68" s="11">
        <v>9697063</v>
      </c>
      <c r="AH68" s="10">
        <v>1367910.6850000001</v>
      </c>
      <c r="AI68" s="11">
        <v>1395579.7420000001</v>
      </c>
      <c r="AJ68" s="19">
        <v>1747203</v>
      </c>
      <c r="AK68" s="20">
        <v>1827842</v>
      </c>
      <c r="AL68" s="21">
        <v>10563262.131000001</v>
      </c>
      <c r="AM68" s="22">
        <v>10905024.169</v>
      </c>
      <c r="AN68" s="10">
        <v>40283939.183200128</v>
      </c>
      <c r="AO68" s="11">
        <v>44030253.615623079</v>
      </c>
      <c r="AP68" s="10">
        <v>43411438</v>
      </c>
      <c r="AQ68" s="11">
        <v>44900989</v>
      </c>
      <c r="AR68" s="17">
        <v>4.2700000000000002E-2</v>
      </c>
      <c r="AS68" s="18">
        <v>1.09E-2</v>
      </c>
      <c r="AT68" s="17">
        <v>0.28000000000000003</v>
      </c>
      <c r="AU68" s="18">
        <v>0.28000000000000003</v>
      </c>
      <c r="AV68" s="10">
        <v>12310465</v>
      </c>
      <c r="AW68" s="11">
        <v>12732866</v>
      </c>
      <c r="AX68" s="10">
        <v>1747202.8689999999</v>
      </c>
      <c r="AY68" s="11">
        <v>1827841.831</v>
      </c>
      <c r="AZ68" s="35">
        <v>1838414</v>
      </c>
      <c r="BA68" s="36">
        <v>1874858</v>
      </c>
      <c r="BB68" s="37">
        <v>10823156.036</v>
      </c>
      <c r="BC68" s="38">
        <v>11140933.389</v>
      </c>
      <c r="BD68" s="10">
        <v>42935990.736232951</v>
      </c>
      <c r="BE68" s="11">
        <v>43669071.188398719</v>
      </c>
      <c r="BF68" s="10">
        <v>44649571</v>
      </c>
      <c r="BG68" s="11">
        <v>45898688</v>
      </c>
      <c r="BH68" s="17">
        <v>2.1999999999999999E-2</v>
      </c>
      <c r="BI68" s="18">
        <v>2.81E-2</v>
      </c>
      <c r="BJ68" s="17">
        <v>0.28000000000000003</v>
      </c>
      <c r="BK68" s="18">
        <v>0.28000000000000003</v>
      </c>
      <c r="BL68" s="10">
        <v>12661570</v>
      </c>
      <c r="BM68" s="11">
        <v>13015791</v>
      </c>
      <c r="BN68" s="10">
        <v>1838413.9639999999</v>
      </c>
      <c r="BO68" s="11">
        <v>1874857.611</v>
      </c>
      <c r="BP68" s="77">
        <f t="shared" si="33"/>
        <v>-2770758.7210000008</v>
      </c>
    </row>
    <row r="69" spans="1:68">
      <c r="A69" s="3" t="s">
        <v>129</v>
      </c>
      <c r="B69" s="3" t="s">
        <v>130</v>
      </c>
      <c r="C69" s="3" t="str">
        <f t="shared" si="32"/>
        <v>39090 - East Valley (Yak)</v>
      </c>
      <c r="D69" s="19">
        <v>2037888</v>
      </c>
      <c r="E69" s="20">
        <v>2113895</v>
      </c>
      <c r="F69" s="21">
        <v>4564930</v>
      </c>
      <c r="G69" s="22">
        <v>4564930</v>
      </c>
      <c r="H69" s="10">
        <v>29013432.162519097</v>
      </c>
      <c r="I69" s="11">
        <v>31658240.005262025</v>
      </c>
      <c r="J69" s="10">
        <v>31265930</v>
      </c>
      <c r="K69" s="11">
        <v>32284308</v>
      </c>
      <c r="L69" s="17">
        <v>4.2700000000000002E-2</v>
      </c>
      <c r="M69" s="18">
        <v>1.09E-2</v>
      </c>
      <c r="N69" s="17">
        <v>0.28000000000000003</v>
      </c>
      <c r="O69" s="18">
        <v>0.28000000000000003</v>
      </c>
      <c r="P69" s="10">
        <v>8785758</v>
      </c>
      <c r="Q69" s="11">
        <v>9071923</v>
      </c>
      <c r="R69" s="10">
        <v>2037887.5759999999</v>
      </c>
      <c r="S69" s="11">
        <v>2113895.054</v>
      </c>
      <c r="T69" s="35">
        <v>1594062</v>
      </c>
      <c r="U69" s="36">
        <v>1600227</v>
      </c>
      <c r="V69" s="37">
        <v>4564930</v>
      </c>
      <c r="W69" s="38">
        <v>4564930</v>
      </c>
      <c r="X69" s="10">
        <v>26823333.071565744</v>
      </c>
      <c r="Y69" s="11">
        <v>27052551.630709268</v>
      </c>
      <c r="Z69" s="10">
        <v>27893855</v>
      </c>
      <c r="AA69" s="11">
        <v>28433777</v>
      </c>
      <c r="AB69" s="17">
        <v>2.1999999999999999E-2</v>
      </c>
      <c r="AC69" s="18">
        <v>2.81E-2</v>
      </c>
      <c r="AD69" s="17">
        <v>0.24</v>
      </c>
      <c r="AE69" s="18">
        <v>0.24</v>
      </c>
      <c r="AF69" s="10">
        <v>6718459</v>
      </c>
      <c r="AG69" s="11">
        <v>6848503</v>
      </c>
      <c r="AH69" s="10">
        <v>1594062.125</v>
      </c>
      <c r="AI69" s="11">
        <v>1600227.12</v>
      </c>
      <c r="AJ69" s="19">
        <v>2037888</v>
      </c>
      <c r="AK69" s="20">
        <v>2113895</v>
      </c>
      <c r="AL69" s="21">
        <v>4564930</v>
      </c>
      <c r="AM69" s="22">
        <v>4564930</v>
      </c>
      <c r="AN69" s="10">
        <v>29013432.162519097</v>
      </c>
      <c r="AO69" s="11">
        <v>31658240.005262025</v>
      </c>
      <c r="AP69" s="10">
        <v>31265930</v>
      </c>
      <c r="AQ69" s="11">
        <v>32284308</v>
      </c>
      <c r="AR69" s="17">
        <v>4.2700000000000002E-2</v>
      </c>
      <c r="AS69" s="18">
        <v>1.09E-2</v>
      </c>
      <c r="AT69" s="17">
        <v>0.28000000000000003</v>
      </c>
      <c r="AU69" s="18">
        <v>0.28000000000000003</v>
      </c>
      <c r="AV69" s="10">
        <v>8785758</v>
      </c>
      <c r="AW69" s="11">
        <v>9071923</v>
      </c>
      <c r="AX69" s="10">
        <v>2037887.5759999999</v>
      </c>
      <c r="AY69" s="11">
        <v>2113895.054</v>
      </c>
      <c r="AZ69" s="35">
        <v>2079767</v>
      </c>
      <c r="BA69" s="36">
        <v>2091573</v>
      </c>
      <c r="BB69" s="37">
        <v>4564930</v>
      </c>
      <c r="BC69" s="38">
        <v>4564930</v>
      </c>
      <c r="BD69" s="10">
        <v>30648623.171041235</v>
      </c>
      <c r="BE69" s="11">
        <v>30905465.819256928</v>
      </c>
      <c r="BF69" s="10">
        <v>31871813</v>
      </c>
      <c r="BG69" s="11">
        <v>32483410</v>
      </c>
      <c r="BH69" s="17">
        <v>2.1999999999999999E-2</v>
      </c>
      <c r="BI69" s="18">
        <v>2.81E-2</v>
      </c>
      <c r="BJ69" s="17">
        <v>0.28000000000000003</v>
      </c>
      <c r="BK69" s="18">
        <v>0.28000000000000003</v>
      </c>
      <c r="BL69" s="10">
        <v>8956013</v>
      </c>
      <c r="BM69" s="11">
        <v>9127872</v>
      </c>
      <c r="BN69" s="10">
        <v>2079766.7720000001</v>
      </c>
      <c r="BO69" s="11">
        <v>2091572.885</v>
      </c>
      <c r="BP69" s="77">
        <f t="shared" si="33"/>
        <v>0</v>
      </c>
    </row>
    <row r="70" spans="1:68">
      <c r="A70" s="3" t="s">
        <v>131</v>
      </c>
      <c r="B70" s="3" t="s">
        <v>132</v>
      </c>
      <c r="C70" s="3" t="str">
        <f t="shared" si="32"/>
        <v>09206 - Eastmont</v>
      </c>
      <c r="D70" s="19">
        <v>2857520</v>
      </c>
      <c r="E70" s="20">
        <v>2940765</v>
      </c>
      <c r="F70" s="21">
        <v>9077321</v>
      </c>
      <c r="G70" s="22">
        <v>9077321</v>
      </c>
      <c r="H70" s="10">
        <v>54308821.099168666</v>
      </c>
      <c r="I70" s="11">
        <v>59065415.082963429</v>
      </c>
      <c r="J70" s="10">
        <v>58525160</v>
      </c>
      <c r="K70" s="11">
        <v>60233483</v>
      </c>
      <c r="L70" s="17">
        <v>4.2700000000000002E-2</v>
      </c>
      <c r="M70" s="18">
        <v>1.09E-2</v>
      </c>
      <c r="N70" s="17">
        <v>0.28000000000000003</v>
      </c>
      <c r="O70" s="18">
        <v>0.28000000000000003</v>
      </c>
      <c r="P70" s="10">
        <v>16328952</v>
      </c>
      <c r="Q70" s="11">
        <v>16805586</v>
      </c>
      <c r="R70" s="10">
        <v>2857520.4309999999</v>
      </c>
      <c r="S70" s="11">
        <v>2940765.29</v>
      </c>
      <c r="T70" s="35">
        <v>2177167</v>
      </c>
      <c r="U70" s="36">
        <v>2199310</v>
      </c>
      <c r="V70" s="37">
        <v>9077321</v>
      </c>
      <c r="W70" s="38">
        <v>9077321</v>
      </c>
      <c r="X70" s="10">
        <v>49773169.775218576</v>
      </c>
      <c r="Y70" s="11">
        <v>50462535.904608585</v>
      </c>
      <c r="Z70" s="10">
        <v>51759622</v>
      </c>
      <c r="AA70" s="11">
        <v>53039008</v>
      </c>
      <c r="AB70" s="17">
        <v>2.1999999999999999E-2</v>
      </c>
      <c r="AC70" s="18">
        <v>2.81E-2</v>
      </c>
      <c r="AD70" s="17">
        <v>0.24</v>
      </c>
      <c r="AE70" s="18">
        <v>0.24</v>
      </c>
      <c r="AF70" s="10">
        <v>12378271</v>
      </c>
      <c r="AG70" s="11">
        <v>12684236</v>
      </c>
      <c r="AH70" s="10">
        <v>2177166.531</v>
      </c>
      <c r="AI70" s="11">
        <v>2199309.6469999999</v>
      </c>
      <c r="AJ70" s="19">
        <v>2857520</v>
      </c>
      <c r="AK70" s="20">
        <v>2940765</v>
      </c>
      <c r="AL70" s="21">
        <v>9077321</v>
      </c>
      <c r="AM70" s="22">
        <v>9077321</v>
      </c>
      <c r="AN70" s="10">
        <v>54308821.099168666</v>
      </c>
      <c r="AO70" s="11">
        <v>59065415.082963429</v>
      </c>
      <c r="AP70" s="10">
        <v>58525160</v>
      </c>
      <c r="AQ70" s="11">
        <v>60233483</v>
      </c>
      <c r="AR70" s="17">
        <v>4.2700000000000002E-2</v>
      </c>
      <c r="AS70" s="18">
        <v>1.09E-2</v>
      </c>
      <c r="AT70" s="17">
        <v>0.28000000000000003</v>
      </c>
      <c r="AU70" s="18">
        <v>0.28000000000000003</v>
      </c>
      <c r="AV70" s="10">
        <v>16328952</v>
      </c>
      <c r="AW70" s="11">
        <v>16805586</v>
      </c>
      <c r="AX70" s="10">
        <v>2857520.4309999999</v>
      </c>
      <c r="AY70" s="11">
        <v>2940765.29</v>
      </c>
      <c r="AZ70" s="35">
        <v>2858233</v>
      </c>
      <c r="BA70" s="36">
        <v>2888103</v>
      </c>
      <c r="BB70" s="37">
        <v>9077321</v>
      </c>
      <c r="BC70" s="38">
        <v>9077321</v>
      </c>
      <c r="BD70" s="10">
        <v>56989718.040986426</v>
      </c>
      <c r="BE70" s="11">
        <v>57732400.497756913</v>
      </c>
      <c r="BF70" s="10">
        <v>59264184</v>
      </c>
      <c r="BG70" s="11">
        <v>60680051</v>
      </c>
      <c r="BH70" s="17">
        <v>2.1999999999999999E-2</v>
      </c>
      <c r="BI70" s="18">
        <v>2.81E-2</v>
      </c>
      <c r="BJ70" s="17">
        <v>0.28000000000000003</v>
      </c>
      <c r="BK70" s="18">
        <v>0.28000000000000003</v>
      </c>
      <c r="BL70" s="10">
        <v>16535145</v>
      </c>
      <c r="BM70" s="11">
        <v>16930182</v>
      </c>
      <c r="BN70" s="10">
        <v>2858233.2239999999</v>
      </c>
      <c r="BO70" s="11">
        <v>2888102.5789999999</v>
      </c>
      <c r="BP70" s="77">
        <f t="shared" si="33"/>
        <v>0</v>
      </c>
    </row>
    <row r="71" spans="1:68">
      <c r="A71" s="3" t="s">
        <v>133</v>
      </c>
      <c r="B71" s="3" t="s">
        <v>134</v>
      </c>
      <c r="C71" s="3" t="str">
        <f t="shared" si="32"/>
        <v>19028 - Easton</v>
      </c>
      <c r="D71" s="19">
        <v>0</v>
      </c>
      <c r="E71" s="20">
        <v>0</v>
      </c>
      <c r="F71" s="21">
        <v>495000</v>
      </c>
      <c r="G71" s="22">
        <v>495000</v>
      </c>
      <c r="H71" s="10">
        <v>2042501.3145966104</v>
      </c>
      <c r="I71" s="11">
        <v>2186107.8035215298</v>
      </c>
      <c r="J71" s="10">
        <v>2201074</v>
      </c>
      <c r="K71" s="11">
        <v>2229340</v>
      </c>
      <c r="L71" s="17">
        <v>4.2700000000000002E-2</v>
      </c>
      <c r="M71" s="18">
        <v>1.09E-2</v>
      </c>
      <c r="N71" s="17">
        <v>0.28000000000000003</v>
      </c>
      <c r="O71" s="18">
        <v>0.28000000000000003</v>
      </c>
      <c r="P71" s="10">
        <v>616301</v>
      </c>
      <c r="Q71" s="11">
        <v>624215</v>
      </c>
      <c r="R71" s="10">
        <v>0</v>
      </c>
      <c r="S71" s="11">
        <v>0</v>
      </c>
      <c r="T71" s="35">
        <v>0</v>
      </c>
      <c r="U71" s="36">
        <v>0</v>
      </c>
      <c r="V71" s="37">
        <v>469266</v>
      </c>
      <c r="W71" s="38">
        <v>482023</v>
      </c>
      <c r="X71" s="10">
        <v>1880235.9302673896</v>
      </c>
      <c r="Y71" s="11">
        <v>1910866.2445684075</v>
      </c>
      <c r="Z71" s="10">
        <v>1955276</v>
      </c>
      <c r="AA71" s="11">
        <v>2008430</v>
      </c>
      <c r="AB71" s="17">
        <v>2.1999999999999999E-2</v>
      </c>
      <c r="AC71" s="18">
        <v>2.81E-2</v>
      </c>
      <c r="AD71" s="17">
        <v>0.24</v>
      </c>
      <c r="AE71" s="18">
        <v>0.24</v>
      </c>
      <c r="AF71" s="10">
        <v>469266</v>
      </c>
      <c r="AG71" s="11">
        <v>482023</v>
      </c>
      <c r="AH71" s="10">
        <v>0</v>
      </c>
      <c r="AI71" s="11">
        <v>0</v>
      </c>
      <c r="AJ71" s="19">
        <v>0</v>
      </c>
      <c r="AK71" s="20">
        <v>0</v>
      </c>
      <c r="AL71" s="21">
        <v>495000</v>
      </c>
      <c r="AM71" s="22">
        <v>495000</v>
      </c>
      <c r="AN71" s="10">
        <v>2042501.3145966104</v>
      </c>
      <c r="AO71" s="11">
        <v>2186107.8035215298</v>
      </c>
      <c r="AP71" s="10">
        <v>2201074</v>
      </c>
      <c r="AQ71" s="11">
        <v>2229340</v>
      </c>
      <c r="AR71" s="17">
        <v>4.2700000000000002E-2</v>
      </c>
      <c r="AS71" s="18">
        <v>1.09E-2</v>
      </c>
      <c r="AT71" s="17">
        <v>0.28000000000000003</v>
      </c>
      <c r="AU71" s="18">
        <v>0.28000000000000003</v>
      </c>
      <c r="AV71" s="10">
        <v>616301</v>
      </c>
      <c r="AW71" s="11">
        <v>624215</v>
      </c>
      <c r="AX71" s="10">
        <v>0</v>
      </c>
      <c r="AY71" s="11">
        <v>0</v>
      </c>
      <c r="AZ71" s="35">
        <v>0</v>
      </c>
      <c r="BA71" s="36">
        <v>0</v>
      </c>
      <c r="BB71" s="37">
        <v>495000</v>
      </c>
      <c r="BC71" s="38">
        <v>495000</v>
      </c>
      <c r="BD71" s="10">
        <v>2077711.0050106421</v>
      </c>
      <c r="BE71" s="11">
        <v>2109134.8411528785</v>
      </c>
      <c r="BF71" s="10">
        <v>2160633</v>
      </c>
      <c r="BG71" s="11">
        <v>2216821</v>
      </c>
      <c r="BH71" s="17">
        <v>2.1999999999999999E-2</v>
      </c>
      <c r="BI71" s="18">
        <v>2.81E-2</v>
      </c>
      <c r="BJ71" s="17">
        <v>0.28000000000000003</v>
      </c>
      <c r="BK71" s="18">
        <v>0.28000000000000003</v>
      </c>
      <c r="BL71" s="10">
        <v>604977</v>
      </c>
      <c r="BM71" s="11">
        <v>620710</v>
      </c>
      <c r="BN71" s="10">
        <v>0</v>
      </c>
      <c r="BO71" s="11">
        <v>0</v>
      </c>
      <c r="BP71" s="77">
        <f t="shared" si="33"/>
        <v>-25734</v>
      </c>
    </row>
    <row r="72" spans="1:68">
      <c r="A72" s="3" t="s">
        <v>135</v>
      </c>
      <c r="B72" s="3" t="s">
        <v>136</v>
      </c>
      <c r="C72" s="3" t="str">
        <f t="shared" si="32"/>
        <v>27404 - Eatonville</v>
      </c>
      <c r="D72" s="19">
        <v>375457</v>
      </c>
      <c r="E72" s="20">
        <v>372714</v>
      </c>
      <c r="F72" s="21">
        <v>4678198</v>
      </c>
      <c r="G72" s="22">
        <v>4678198</v>
      </c>
      <c r="H72" s="10">
        <v>16392496.043883407</v>
      </c>
      <c r="I72" s="11">
        <v>17734973.0052168</v>
      </c>
      <c r="J72" s="10">
        <v>17665150</v>
      </c>
      <c r="K72" s="11">
        <v>18085697</v>
      </c>
      <c r="L72" s="17">
        <v>4.2700000000000002E-2</v>
      </c>
      <c r="M72" s="18">
        <v>1.09E-2</v>
      </c>
      <c r="N72" s="17">
        <v>0.28970000000000001</v>
      </c>
      <c r="O72" s="18">
        <v>0.28970000000000001</v>
      </c>
      <c r="P72" s="10">
        <v>5103480</v>
      </c>
      <c r="Q72" s="11">
        <v>5224976</v>
      </c>
      <c r="R72" s="10">
        <v>375456.549</v>
      </c>
      <c r="S72" s="11">
        <v>372713.70400000003</v>
      </c>
      <c r="T72" s="35">
        <v>275260</v>
      </c>
      <c r="U72" s="36">
        <v>300314</v>
      </c>
      <c r="V72" s="37">
        <v>3605327.915</v>
      </c>
      <c r="W72" s="38">
        <v>3742368.2829999998</v>
      </c>
      <c r="X72" s="10">
        <v>14985892.233647546</v>
      </c>
      <c r="Y72" s="11">
        <v>15446286.301919555</v>
      </c>
      <c r="Z72" s="10">
        <v>15583981</v>
      </c>
      <c r="AA72" s="11">
        <v>16234929</v>
      </c>
      <c r="AB72" s="17">
        <v>2.1999999999999999E-2</v>
      </c>
      <c r="AC72" s="18">
        <v>2.81E-2</v>
      </c>
      <c r="AD72" s="17">
        <v>0.24969999999999998</v>
      </c>
      <c r="AE72" s="18">
        <v>0.24969999999999998</v>
      </c>
      <c r="AF72" s="10">
        <v>3880588</v>
      </c>
      <c r="AG72" s="11">
        <v>4042682</v>
      </c>
      <c r="AH72" s="10">
        <v>275260.08500000002</v>
      </c>
      <c r="AI72" s="11">
        <v>300313.717</v>
      </c>
      <c r="AJ72" s="19">
        <v>375457</v>
      </c>
      <c r="AK72" s="20">
        <v>372714</v>
      </c>
      <c r="AL72" s="21">
        <v>4678198</v>
      </c>
      <c r="AM72" s="22">
        <v>4678198</v>
      </c>
      <c r="AN72" s="10">
        <v>16392496.043883407</v>
      </c>
      <c r="AO72" s="11">
        <v>17734973.0052168</v>
      </c>
      <c r="AP72" s="10">
        <v>17665150</v>
      </c>
      <c r="AQ72" s="11">
        <v>18085697</v>
      </c>
      <c r="AR72" s="17">
        <v>4.2700000000000002E-2</v>
      </c>
      <c r="AS72" s="18">
        <v>1.09E-2</v>
      </c>
      <c r="AT72" s="17">
        <v>0.28970000000000001</v>
      </c>
      <c r="AU72" s="18">
        <v>0.28970000000000001</v>
      </c>
      <c r="AV72" s="10">
        <v>5103480</v>
      </c>
      <c r="AW72" s="11">
        <v>5224976</v>
      </c>
      <c r="AX72" s="10">
        <v>375456.549</v>
      </c>
      <c r="AY72" s="11">
        <v>372713.70400000003</v>
      </c>
      <c r="AZ72" s="35">
        <v>383337</v>
      </c>
      <c r="BA72" s="36">
        <v>414842</v>
      </c>
      <c r="BB72" s="37">
        <v>4678198</v>
      </c>
      <c r="BC72" s="38">
        <v>4678198</v>
      </c>
      <c r="BD72" s="10">
        <v>17319789.581783049</v>
      </c>
      <c r="BE72" s="11">
        <v>17798997.675514489</v>
      </c>
      <c r="BF72" s="10">
        <v>18011024</v>
      </c>
      <c r="BG72" s="11">
        <v>18707763</v>
      </c>
      <c r="BH72" s="17">
        <v>2.1999999999999999E-2</v>
      </c>
      <c r="BI72" s="18">
        <v>2.81E-2</v>
      </c>
      <c r="BJ72" s="17">
        <v>0.28970000000000001</v>
      </c>
      <c r="BK72" s="18">
        <v>0.28970000000000001</v>
      </c>
      <c r="BL72" s="10">
        <v>5203404</v>
      </c>
      <c r="BM72" s="11">
        <v>5404692</v>
      </c>
      <c r="BN72" s="10">
        <v>383337.17099999997</v>
      </c>
      <c r="BO72" s="11">
        <v>414841.90899999999</v>
      </c>
      <c r="BP72" s="77">
        <f t="shared" si="33"/>
        <v>-1072870.085</v>
      </c>
    </row>
    <row r="73" spans="1:68">
      <c r="A73" s="3" t="s">
        <v>137</v>
      </c>
      <c r="B73" s="3" t="s">
        <v>138</v>
      </c>
      <c r="C73" s="3" t="str">
        <f t="shared" ref="C73:C136" si="34">CONCATENATE(A73," - ",B73)</f>
        <v>31015 - Edmonds</v>
      </c>
      <c r="D73" s="19">
        <v>0</v>
      </c>
      <c r="E73" s="20">
        <v>0</v>
      </c>
      <c r="F73" s="21">
        <v>56085536</v>
      </c>
      <c r="G73" s="22">
        <v>58335089</v>
      </c>
      <c r="H73" s="10">
        <v>185882299.88827047</v>
      </c>
      <c r="I73" s="11">
        <v>204307611.78056434</v>
      </c>
      <c r="J73" s="10">
        <v>200313526</v>
      </c>
      <c r="K73" s="11">
        <v>208347965</v>
      </c>
      <c r="L73" s="17">
        <v>4.2700000000000002E-2</v>
      </c>
      <c r="M73" s="18">
        <v>1.09E-2</v>
      </c>
      <c r="N73" s="17">
        <v>0.28000000000000003</v>
      </c>
      <c r="O73" s="18">
        <v>0.28000000000000003</v>
      </c>
      <c r="P73" s="10">
        <v>56085536</v>
      </c>
      <c r="Q73" s="11">
        <v>58335089</v>
      </c>
      <c r="R73" s="10">
        <v>0</v>
      </c>
      <c r="S73" s="11">
        <v>0</v>
      </c>
      <c r="T73" s="35">
        <v>0</v>
      </c>
      <c r="U73" s="36">
        <v>0</v>
      </c>
      <c r="V73" s="37">
        <v>43247503</v>
      </c>
      <c r="W73" s="38">
        <v>44892433</v>
      </c>
      <c r="X73" s="10">
        <v>173289171.64961684</v>
      </c>
      <c r="Y73" s="11">
        <v>177972545.20780578</v>
      </c>
      <c r="Z73" s="10">
        <v>180205161</v>
      </c>
      <c r="AA73" s="11">
        <v>187059312</v>
      </c>
      <c r="AB73" s="17">
        <v>2.1999999999999999E-2</v>
      </c>
      <c r="AC73" s="18">
        <v>2.81E-2</v>
      </c>
      <c r="AD73" s="17">
        <v>0.24</v>
      </c>
      <c r="AE73" s="18">
        <v>0.24</v>
      </c>
      <c r="AF73" s="10">
        <v>43247503</v>
      </c>
      <c r="AG73" s="11">
        <v>44892433</v>
      </c>
      <c r="AH73" s="10">
        <v>0</v>
      </c>
      <c r="AI73" s="11">
        <v>0</v>
      </c>
      <c r="AJ73" s="19">
        <v>0</v>
      </c>
      <c r="AK73" s="20">
        <v>0</v>
      </c>
      <c r="AL73" s="21">
        <v>56085536</v>
      </c>
      <c r="AM73" s="22">
        <v>58335089</v>
      </c>
      <c r="AN73" s="10">
        <v>185882299.88827047</v>
      </c>
      <c r="AO73" s="11">
        <v>204307611.78056434</v>
      </c>
      <c r="AP73" s="10">
        <v>200313526</v>
      </c>
      <c r="AQ73" s="11">
        <v>208347965</v>
      </c>
      <c r="AR73" s="17">
        <v>4.2700000000000002E-2</v>
      </c>
      <c r="AS73" s="18">
        <v>1.09E-2</v>
      </c>
      <c r="AT73" s="17">
        <v>0.28000000000000003</v>
      </c>
      <c r="AU73" s="18">
        <v>0.28000000000000003</v>
      </c>
      <c r="AV73" s="10">
        <v>56085536</v>
      </c>
      <c r="AW73" s="11">
        <v>58335089</v>
      </c>
      <c r="AX73" s="10">
        <v>0</v>
      </c>
      <c r="AY73" s="11">
        <v>0</v>
      </c>
      <c r="AZ73" s="35">
        <v>0</v>
      </c>
      <c r="BA73" s="36">
        <v>0</v>
      </c>
      <c r="BB73" s="37">
        <v>57819828</v>
      </c>
      <c r="BC73" s="38">
        <v>59874518</v>
      </c>
      <c r="BD73" s="10">
        <v>198582236.79898569</v>
      </c>
      <c r="BE73" s="11">
        <v>203458158.21898016</v>
      </c>
      <c r="BF73" s="10">
        <v>206507676</v>
      </c>
      <c r="BG73" s="11">
        <v>213846147</v>
      </c>
      <c r="BH73" s="17">
        <v>2.1999999999999999E-2</v>
      </c>
      <c r="BI73" s="18">
        <v>2.81E-2</v>
      </c>
      <c r="BJ73" s="17">
        <v>0.28000000000000003</v>
      </c>
      <c r="BK73" s="18">
        <v>0.28000000000000003</v>
      </c>
      <c r="BL73" s="10">
        <v>57819828</v>
      </c>
      <c r="BM73" s="11">
        <v>59874518</v>
      </c>
      <c r="BN73" s="10">
        <v>0</v>
      </c>
      <c r="BO73" s="11">
        <v>0</v>
      </c>
      <c r="BP73" s="77">
        <f t="shared" ref="BP73:BP136" si="35">V73-BB73</f>
        <v>-14572325</v>
      </c>
    </row>
    <row r="74" spans="1:68">
      <c r="A74" s="3" t="s">
        <v>139</v>
      </c>
      <c r="B74" s="3" t="s">
        <v>140</v>
      </c>
      <c r="C74" s="3" t="str">
        <f t="shared" si="34"/>
        <v>19401 - Ellensburg</v>
      </c>
      <c r="D74" s="19">
        <v>369348</v>
      </c>
      <c r="E74" s="20">
        <v>472324</v>
      </c>
      <c r="F74" s="21">
        <v>7413172</v>
      </c>
      <c r="G74" s="22">
        <v>7413172</v>
      </c>
      <c r="H74" s="10">
        <v>27984567.935560301</v>
      </c>
      <c r="I74" s="11">
        <v>31098598.586730313</v>
      </c>
      <c r="J74" s="10">
        <v>30157188</v>
      </c>
      <c r="K74" s="11">
        <v>31713599</v>
      </c>
      <c r="L74" s="17">
        <v>4.2700000000000002E-2</v>
      </c>
      <c r="M74" s="18">
        <v>1.09E-2</v>
      </c>
      <c r="N74" s="17">
        <v>0.28000000000000003</v>
      </c>
      <c r="O74" s="18">
        <v>0.28000000000000003</v>
      </c>
      <c r="P74" s="10">
        <v>8336806</v>
      </c>
      <c r="Q74" s="11">
        <v>8767068</v>
      </c>
      <c r="R74" s="10">
        <v>369347.60600000003</v>
      </c>
      <c r="S74" s="11">
        <v>472324.26400000002</v>
      </c>
      <c r="T74" s="35">
        <v>343018</v>
      </c>
      <c r="U74" s="36">
        <v>376447</v>
      </c>
      <c r="V74" s="37">
        <v>6133553.557</v>
      </c>
      <c r="W74" s="38">
        <v>6356436.1380000003</v>
      </c>
      <c r="X74" s="10">
        <v>26283748.957659137</v>
      </c>
      <c r="Y74" s="11">
        <v>27034146.162008602</v>
      </c>
      <c r="Z74" s="10">
        <v>27332736</v>
      </c>
      <c r="AA74" s="11">
        <v>28414432</v>
      </c>
      <c r="AB74" s="17">
        <v>2.1999999999999999E-2</v>
      </c>
      <c r="AC74" s="18">
        <v>2.81E-2</v>
      </c>
      <c r="AD74" s="17">
        <v>0.24</v>
      </c>
      <c r="AE74" s="18">
        <v>0.24</v>
      </c>
      <c r="AF74" s="10">
        <v>6476572</v>
      </c>
      <c r="AG74" s="11">
        <v>6732883</v>
      </c>
      <c r="AH74" s="10">
        <v>343018.44300000003</v>
      </c>
      <c r="AI74" s="11">
        <v>376446.86200000002</v>
      </c>
      <c r="AJ74" s="19">
        <v>369348</v>
      </c>
      <c r="AK74" s="20">
        <v>472324</v>
      </c>
      <c r="AL74" s="21">
        <v>7413172</v>
      </c>
      <c r="AM74" s="22">
        <v>7413172</v>
      </c>
      <c r="AN74" s="10">
        <v>27984567.935560301</v>
      </c>
      <c r="AO74" s="11">
        <v>31098598.586730313</v>
      </c>
      <c r="AP74" s="10">
        <v>30157188</v>
      </c>
      <c r="AQ74" s="11">
        <v>31713599</v>
      </c>
      <c r="AR74" s="17">
        <v>4.2700000000000002E-2</v>
      </c>
      <c r="AS74" s="18">
        <v>1.09E-2</v>
      </c>
      <c r="AT74" s="17">
        <v>0.28000000000000003</v>
      </c>
      <c r="AU74" s="18">
        <v>0.28000000000000003</v>
      </c>
      <c r="AV74" s="10">
        <v>8336806</v>
      </c>
      <c r="AW74" s="11">
        <v>8767068</v>
      </c>
      <c r="AX74" s="10">
        <v>369347.60600000003</v>
      </c>
      <c r="AY74" s="11">
        <v>472324.26400000002</v>
      </c>
      <c r="AZ74" s="35">
        <v>443607</v>
      </c>
      <c r="BA74" s="36">
        <v>482001</v>
      </c>
      <c r="BB74" s="37">
        <v>7413172</v>
      </c>
      <c r="BC74" s="38">
        <v>7413172</v>
      </c>
      <c r="BD74" s="10">
        <v>30026289.124152195</v>
      </c>
      <c r="BE74" s="11">
        <v>30804443.843353398</v>
      </c>
      <c r="BF74" s="10">
        <v>31224642</v>
      </c>
      <c r="BG74" s="11">
        <v>32377230</v>
      </c>
      <c r="BH74" s="17">
        <v>2.1999999999999999E-2</v>
      </c>
      <c r="BI74" s="18">
        <v>2.81E-2</v>
      </c>
      <c r="BJ74" s="17">
        <v>0.28000000000000003</v>
      </c>
      <c r="BK74" s="18">
        <v>0.28000000000000003</v>
      </c>
      <c r="BL74" s="10">
        <v>8631898</v>
      </c>
      <c r="BM74" s="11">
        <v>8950525</v>
      </c>
      <c r="BN74" s="10">
        <v>443606.57400000002</v>
      </c>
      <c r="BO74" s="11">
        <v>482001.06699999998</v>
      </c>
      <c r="BP74" s="77">
        <f t="shared" si="35"/>
        <v>-1279618.443</v>
      </c>
    </row>
    <row r="75" spans="1:68">
      <c r="A75" s="3" t="s">
        <v>141</v>
      </c>
      <c r="B75" s="3" t="s">
        <v>142</v>
      </c>
      <c r="C75" s="3" t="str">
        <f t="shared" si="34"/>
        <v>14068 - Elma</v>
      </c>
      <c r="D75" s="19">
        <v>920447</v>
      </c>
      <c r="E75" s="20">
        <v>933384</v>
      </c>
      <c r="F75" s="21">
        <v>3170610</v>
      </c>
      <c r="G75" s="22">
        <v>3170610</v>
      </c>
      <c r="H75" s="10">
        <v>15070573.0196964</v>
      </c>
      <c r="I75" s="11">
        <v>16290070.471064342</v>
      </c>
      <c r="J75" s="10">
        <v>16240598</v>
      </c>
      <c r="K75" s="11">
        <v>16612220</v>
      </c>
      <c r="L75" s="17">
        <v>4.2700000000000002E-2</v>
      </c>
      <c r="M75" s="18">
        <v>1.09E-2</v>
      </c>
      <c r="N75" s="17">
        <v>0.28000000000000003</v>
      </c>
      <c r="O75" s="18">
        <v>0.28000000000000003</v>
      </c>
      <c r="P75" s="10">
        <v>4424013</v>
      </c>
      <c r="Q75" s="11">
        <v>4525245</v>
      </c>
      <c r="R75" s="10">
        <v>920446.97499999998</v>
      </c>
      <c r="S75" s="11">
        <v>933383.68299999996</v>
      </c>
      <c r="T75" s="35">
        <v>689761</v>
      </c>
      <c r="U75" s="36">
        <v>681645</v>
      </c>
      <c r="V75" s="37">
        <v>2641791.9410000001</v>
      </c>
      <c r="W75" s="38">
        <v>2698280.6370000001</v>
      </c>
      <c r="X75" s="10">
        <v>13720921.064383253</v>
      </c>
      <c r="Y75" s="11">
        <v>13772514.033376673</v>
      </c>
      <c r="Z75" s="10">
        <v>14268525</v>
      </c>
      <c r="AA75" s="11">
        <v>14475699</v>
      </c>
      <c r="AB75" s="17">
        <v>2.1999999999999999E-2</v>
      </c>
      <c r="AC75" s="18">
        <v>2.81E-2</v>
      </c>
      <c r="AD75" s="17">
        <v>0.24</v>
      </c>
      <c r="AE75" s="18">
        <v>0.24</v>
      </c>
      <c r="AF75" s="10">
        <v>3331553</v>
      </c>
      <c r="AG75" s="11">
        <v>3379926</v>
      </c>
      <c r="AH75" s="10">
        <v>689761.05900000001</v>
      </c>
      <c r="AI75" s="11">
        <v>681645.36300000001</v>
      </c>
      <c r="AJ75" s="19">
        <v>920447</v>
      </c>
      <c r="AK75" s="20">
        <v>933384</v>
      </c>
      <c r="AL75" s="21">
        <v>3170610</v>
      </c>
      <c r="AM75" s="22">
        <v>3170610</v>
      </c>
      <c r="AN75" s="10">
        <v>15070573.0196964</v>
      </c>
      <c r="AO75" s="11">
        <v>16290070.471064342</v>
      </c>
      <c r="AP75" s="10">
        <v>16240598</v>
      </c>
      <c r="AQ75" s="11">
        <v>16612220</v>
      </c>
      <c r="AR75" s="17">
        <v>4.2700000000000002E-2</v>
      </c>
      <c r="AS75" s="18">
        <v>1.09E-2</v>
      </c>
      <c r="AT75" s="17">
        <v>0.28000000000000003</v>
      </c>
      <c r="AU75" s="18">
        <v>0.28000000000000003</v>
      </c>
      <c r="AV75" s="10">
        <v>4424013</v>
      </c>
      <c r="AW75" s="11">
        <v>4525245</v>
      </c>
      <c r="AX75" s="10">
        <v>920446.97499999998</v>
      </c>
      <c r="AY75" s="11">
        <v>933383.68299999996</v>
      </c>
      <c r="AZ75" s="35">
        <v>898562</v>
      </c>
      <c r="BA75" s="36">
        <v>891108</v>
      </c>
      <c r="BB75" s="37">
        <v>3170610</v>
      </c>
      <c r="BC75" s="38">
        <v>3170610</v>
      </c>
      <c r="BD75" s="10">
        <v>15636097.215197345</v>
      </c>
      <c r="BE75" s="11">
        <v>15701493.561499149</v>
      </c>
      <c r="BF75" s="10">
        <v>16260136</v>
      </c>
      <c r="BG75" s="11">
        <v>16503167</v>
      </c>
      <c r="BH75" s="17">
        <v>2.1999999999999999E-2</v>
      </c>
      <c r="BI75" s="18">
        <v>2.81E-2</v>
      </c>
      <c r="BJ75" s="17">
        <v>0.28000000000000003</v>
      </c>
      <c r="BK75" s="18">
        <v>0.28000000000000003</v>
      </c>
      <c r="BL75" s="10">
        <v>4429336</v>
      </c>
      <c r="BM75" s="11">
        <v>4495539</v>
      </c>
      <c r="BN75" s="10">
        <v>898561.95900000003</v>
      </c>
      <c r="BO75" s="11">
        <v>891107.97199999995</v>
      </c>
      <c r="BP75" s="77">
        <f t="shared" si="35"/>
        <v>-528818.05899999989</v>
      </c>
    </row>
    <row r="76" spans="1:68">
      <c r="A76" s="3" t="s">
        <v>143</v>
      </c>
      <c r="B76" s="3" t="s">
        <v>144</v>
      </c>
      <c r="C76" s="3" t="str">
        <f t="shared" si="34"/>
        <v>38308 - Endicott</v>
      </c>
      <c r="D76" s="19">
        <v>139428</v>
      </c>
      <c r="E76" s="20">
        <v>139345</v>
      </c>
      <c r="F76" s="21">
        <v>330000</v>
      </c>
      <c r="G76" s="22">
        <v>330000</v>
      </c>
      <c r="H76" s="10">
        <v>2101753.6987999999</v>
      </c>
      <c r="I76" s="11">
        <v>2260005.85019424</v>
      </c>
      <c r="J76" s="10">
        <v>2264926</v>
      </c>
      <c r="K76" s="11">
        <v>2304699</v>
      </c>
      <c r="L76" s="17">
        <v>4.2700000000000002E-2</v>
      </c>
      <c r="M76" s="18">
        <v>1.09E-2</v>
      </c>
      <c r="N76" s="17">
        <v>0.28000000000000003</v>
      </c>
      <c r="O76" s="18">
        <v>0.28000000000000003</v>
      </c>
      <c r="P76" s="10">
        <v>634179</v>
      </c>
      <c r="Q76" s="11">
        <v>645316</v>
      </c>
      <c r="R76" s="10">
        <v>139428.022</v>
      </c>
      <c r="S76" s="11">
        <v>139345.204</v>
      </c>
      <c r="T76" s="35">
        <v>103949</v>
      </c>
      <c r="U76" s="36">
        <v>99598</v>
      </c>
      <c r="V76" s="37">
        <v>330000</v>
      </c>
      <c r="W76" s="38">
        <v>330000</v>
      </c>
      <c r="X76" s="10">
        <v>1940285.3945351124</v>
      </c>
      <c r="Y76" s="11">
        <v>1921526.9284440659</v>
      </c>
      <c r="Z76" s="10">
        <v>2017722</v>
      </c>
      <c r="AA76" s="11">
        <v>2019635</v>
      </c>
      <c r="AB76" s="17">
        <v>2.1999999999999999E-2</v>
      </c>
      <c r="AC76" s="18">
        <v>2.81E-2</v>
      </c>
      <c r="AD76" s="17">
        <v>0.24</v>
      </c>
      <c r="AE76" s="18">
        <v>0.24</v>
      </c>
      <c r="AF76" s="10">
        <v>484253</v>
      </c>
      <c r="AG76" s="11">
        <v>484712</v>
      </c>
      <c r="AH76" s="10">
        <v>103948.613</v>
      </c>
      <c r="AI76" s="11">
        <v>99598.356</v>
      </c>
      <c r="AJ76" s="19">
        <v>139428</v>
      </c>
      <c r="AK76" s="20">
        <v>139345</v>
      </c>
      <c r="AL76" s="21">
        <v>330000</v>
      </c>
      <c r="AM76" s="22">
        <v>330000</v>
      </c>
      <c r="AN76" s="10">
        <v>2101753.6987999999</v>
      </c>
      <c r="AO76" s="11">
        <v>2260005.85019424</v>
      </c>
      <c r="AP76" s="10">
        <v>2264926</v>
      </c>
      <c r="AQ76" s="11">
        <v>2304699</v>
      </c>
      <c r="AR76" s="17">
        <v>4.2700000000000002E-2</v>
      </c>
      <c r="AS76" s="18">
        <v>1.09E-2</v>
      </c>
      <c r="AT76" s="17">
        <v>0.28000000000000003</v>
      </c>
      <c r="AU76" s="18">
        <v>0.28000000000000003</v>
      </c>
      <c r="AV76" s="10">
        <v>634179</v>
      </c>
      <c r="AW76" s="11">
        <v>645316</v>
      </c>
      <c r="AX76" s="10">
        <v>139428.022</v>
      </c>
      <c r="AY76" s="11">
        <v>139345.204</v>
      </c>
      <c r="AZ76" s="35">
        <v>127971</v>
      </c>
      <c r="BA76" s="36">
        <v>122856</v>
      </c>
      <c r="BB76" s="37">
        <v>330000</v>
      </c>
      <c r="BC76" s="38">
        <v>330000</v>
      </c>
      <c r="BD76" s="10">
        <v>2124373.9562799567</v>
      </c>
      <c r="BE76" s="11">
        <v>2106354.0370430015</v>
      </c>
      <c r="BF76" s="10">
        <v>2209158</v>
      </c>
      <c r="BG76" s="11">
        <v>2213898</v>
      </c>
      <c r="BH76" s="17">
        <v>2.1999999999999999E-2</v>
      </c>
      <c r="BI76" s="18">
        <v>2.81E-2</v>
      </c>
      <c r="BJ76" s="17">
        <v>0.28000000000000003</v>
      </c>
      <c r="BK76" s="18">
        <v>0.28000000000000003</v>
      </c>
      <c r="BL76" s="10">
        <v>618564</v>
      </c>
      <c r="BM76" s="11">
        <v>619891</v>
      </c>
      <c r="BN76" s="10">
        <v>127970.86500000001</v>
      </c>
      <c r="BO76" s="11">
        <v>122856.32000000001</v>
      </c>
      <c r="BP76" s="77">
        <f t="shared" si="35"/>
        <v>0</v>
      </c>
    </row>
    <row r="77" spans="1:68">
      <c r="A77" s="3" t="s">
        <v>145</v>
      </c>
      <c r="B77" s="3" t="s">
        <v>146</v>
      </c>
      <c r="C77" s="3" t="str">
        <f t="shared" si="34"/>
        <v>04127 - Entiat</v>
      </c>
      <c r="D77" s="19">
        <v>215386</v>
      </c>
      <c r="E77" s="20">
        <v>217492</v>
      </c>
      <c r="F77" s="21">
        <v>650000</v>
      </c>
      <c r="G77" s="22">
        <v>650000</v>
      </c>
      <c r="H77" s="10">
        <v>4245958.0194749972</v>
      </c>
      <c r="I77" s="11">
        <v>4589026.6886778679</v>
      </c>
      <c r="J77" s="10">
        <v>4575599</v>
      </c>
      <c r="K77" s="11">
        <v>4679779</v>
      </c>
      <c r="L77" s="17">
        <v>4.2700000000000002E-2</v>
      </c>
      <c r="M77" s="18">
        <v>1.09E-2</v>
      </c>
      <c r="N77" s="17">
        <v>0.28000000000000003</v>
      </c>
      <c r="O77" s="18">
        <v>0.28000000000000003</v>
      </c>
      <c r="P77" s="10">
        <v>1285963</v>
      </c>
      <c r="Q77" s="11">
        <v>1315242</v>
      </c>
      <c r="R77" s="10">
        <v>215386.27900000001</v>
      </c>
      <c r="S77" s="11">
        <v>217491.761</v>
      </c>
      <c r="T77" s="35">
        <v>163181</v>
      </c>
      <c r="U77" s="36">
        <v>158593</v>
      </c>
      <c r="V77" s="37">
        <v>650000</v>
      </c>
      <c r="W77" s="38">
        <v>650000</v>
      </c>
      <c r="X77" s="10">
        <v>3893313.9205868961</v>
      </c>
      <c r="Y77" s="11">
        <v>3900424.3685438037</v>
      </c>
      <c r="Z77" s="10">
        <v>4048697</v>
      </c>
      <c r="AA77" s="11">
        <v>4099569</v>
      </c>
      <c r="AB77" s="17">
        <v>2.1999999999999999E-2</v>
      </c>
      <c r="AC77" s="18">
        <v>2.81E-2</v>
      </c>
      <c r="AD77" s="17">
        <v>0.24</v>
      </c>
      <c r="AE77" s="18">
        <v>0.24</v>
      </c>
      <c r="AF77" s="10">
        <v>975324</v>
      </c>
      <c r="AG77" s="11">
        <v>987579</v>
      </c>
      <c r="AH77" s="10">
        <v>163181.27600000001</v>
      </c>
      <c r="AI77" s="11">
        <v>158593.413</v>
      </c>
      <c r="AJ77" s="19">
        <v>215386</v>
      </c>
      <c r="AK77" s="20">
        <v>217492</v>
      </c>
      <c r="AL77" s="21">
        <v>650000</v>
      </c>
      <c r="AM77" s="22">
        <v>650000</v>
      </c>
      <c r="AN77" s="10">
        <v>4245958.0194749972</v>
      </c>
      <c r="AO77" s="11">
        <v>4589026.6886778679</v>
      </c>
      <c r="AP77" s="10">
        <v>4575599</v>
      </c>
      <c r="AQ77" s="11">
        <v>4679779</v>
      </c>
      <c r="AR77" s="17">
        <v>4.2700000000000002E-2</v>
      </c>
      <c r="AS77" s="18">
        <v>1.09E-2</v>
      </c>
      <c r="AT77" s="17">
        <v>0.28000000000000003</v>
      </c>
      <c r="AU77" s="18">
        <v>0.28000000000000003</v>
      </c>
      <c r="AV77" s="10">
        <v>1285963</v>
      </c>
      <c r="AW77" s="11">
        <v>1315242</v>
      </c>
      <c r="AX77" s="10">
        <v>215386.27900000001</v>
      </c>
      <c r="AY77" s="11">
        <v>217491.761</v>
      </c>
      <c r="AZ77" s="35">
        <v>207868</v>
      </c>
      <c r="BA77" s="36">
        <v>202757</v>
      </c>
      <c r="BB77" s="37">
        <v>650000</v>
      </c>
      <c r="BC77" s="38">
        <v>650000</v>
      </c>
      <c r="BD77" s="10">
        <v>4405128.010056423</v>
      </c>
      <c r="BE77" s="11">
        <v>4415517.7407589778</v>
      </c>
      <c r="BF77" s="10">
        <v>4580937</v>
      </c>
      <c r="BG77" s="11">
        <v>4640961</v>
      </c>
      <c r="BH77" s="17">
        <v>2.1999999999999999E-2</v>
      </c>
      <c r="BI77" s="18">
        <v>2.81E-2</v>
      </c>
      <c r="BJ77" s="17">
        <v>0.28000000000000003</v>
      </c>
      <c r="BK77" s="18">
        <v>0.28000000000000003</v>
      </c>
      <c r="BL77" s="10">
        <v>1287463</v>
      </c>
      <c r="BM77" s="11">
        <v>1304332</v>
      </c>
      <c r="BN77" s="10">
        <v>207868.45699999999</v>
      </c>
      <c r="BO77" s="11">
        <v>202756.53599999999</v>
      </c>
      <c r="BP77" s="77">
        <f t="shared" si="35"/>
        <v>0</v>
      </c>
    </row>
    <row r="78" spans="1:68">
      <c r="A78" s="3" t="s">
        <v>147</v>
      </c>
      <c r="B78" s="3" t="s">
        <v>148</v>
      </c>
      <c r="C78" s="3" t="str">
        <f t="shared" si="34"/>
        <v>17216 - Enumclaw</v>
      </c>
      <c r="D78" s="19">
        <v>991660</v>
      </c>
      <c r="E78" s="20">
        <v>1176892</v>
      </c>
      <c r="F78" s="21">
        <v>10343904</v>
      </c>
      <c r="G78" s="22">
        <v>10343904</v>
      </c>
      <c r="H78" s="10">
        <v>39177467.076880686</v>
      </c>
      <c r="I78" s="11">
        <v>43727546.003991291</v>
      </c>
      <c r="J78" s="10">
        <v>42219063</v>
      </c>
      <c r="K78" s="11">
        <v>44592295</v>
      </c>
      <c r="L78" s="17">
        <v>4.2700000000000002E-2</v>
      </c>
      <c r="M78" s="18">
        <v>1.09E-2</v>
      </c>
      <c r="N78" s="17">
        <v>0.28880000000000006</v>
      </c>
      <c r="O78" s="18">
        <v>0.28880000000000006</v>
      </c>
      <c r="P78" s="10">
        <v>12139410</v>
      </c>
      <c r="Q78" s="11">
        <v>12821795</v>
      </c>
      <c r="R78" s="10">
        <v>991659.66200000001</v>
      </c>
      <c r="S78" s="11">
        <v>1176892.4680000001</v>
      </c>
      <c r="T78" s="35">
        <v>812700</v>
      </c>
      <c r="U78" s="36">
        <v>886452</v>
      </c>
      <c r="V78" s="37">
        <v>8605354.5850000009</v>
      </c>
      <c r="W78" s="38">
        <v>8937081.300999999</v>
      </c>
      <c r="X78" s="10">
        <v>36561434.106415689</v>
      </c>
      <c r="Y78" s="11">
        <v>37731077.114267245</v>
      </c>
      <c r="Z78" s="10">
        <v>38020605</v>
      </c>
      <c r="AA78" s="11">
        <v>39657517</v>
      </c>
      <c r="AB78" s="17">
        <v>2.1999999999999999E-2</v>
      </c>
      <c r="AC78" s="18">
        <v>2.81E-2</v>
      </c>
      <c r="AD78" s="17">
        <v>0.24879999999999999</v>
      </c>
      <c r="AE78" s="18">
        <v>0.24879999999999999</v>
      </c>
      <c r="AF78" s="10">
        <v>9418055</v>
      </c>
      <c r="AG78" s="11">
        <v>9823533</v>
      </c>
      <c r="AH78" s="10">
        <v>812700.41500000004</v>
      </c>
      <c r="AI78" s="11">
        <v>886451.69900000002</v>
      </c>
      <c r="AJ78" s="19">
        <v>991660</v>
      </c>
      <c r="AK78" s="20">
        <v>1176892</v>
      </c>
      <c r="AL78" s="21">
        <v>10343904</v>
      </c>
      <c r="AM78" s="22">
        <v>10343904</v>
      </c>
      <c r="AN78" s="10">
        <v>39177467.076880686</v>
      </c>
      <c r="AO78" s="11">
        <v>43727546.003991291</v>
      </c>
      <c r="AP78" s="10">
        <v>42219063</v>
      </c>
      <c r="AQ78" s="11">
        <v>44592295</v>
      </c>
      <c r="AR78" s="17">
        <v>4.2700000000000002E-2</v>
      </c>
      <c r="AS78" s="18">
        <v>1.09E-2</v>
      </c>
      <c r="AT78" s="17">
        <v>0.28880000000000006</v>
      </c>
      <c r="AU78" s="18">
        <v>0.28880000000000006</v>
      </c>
      <c r="AV78" s="10">
        <v>12139410</v>
      </c>
      <c r="AW78" s="11">
        <v>12821795</v>
      </c>
      <c r="AX78" s="10">
        <v>991659.66200000001</v>
      </c>
      <c r="AY78" s="11">
        <v>1176892.4680000001</v>
      </c>
      <c r="AZ78" s="35">
        <v>1099659</v>
      </c>
      <c r="BA78" s="36">
        <v>1186330</v>
      </c>
      <c r="BB78" s="37">
        <v>10343904</v>
      </c>
      <c r="BC78" s="38">
        <v>10343904</v>
      </c>
      <c r="BD78" s="10">
        <v>41998223.340066254</v>
      </c>
      <c r="BE78" s="11">
        <v>43210832.915829867</v>
      </c>
      <c r="BF78" s="10">
        <v>43674377</v>
      </c>
      <c r="BG78" s="11">
        <v>45417054</v>
      </c>
      <c r="BH78" s="17">
        <v>2.1999999999999999E-2</v>
      </c>
      <c r="BI78" s="18">
        <v>2.81E-2</v>
      </c>
      <c r="BJ78" s="17">
        <v>0.28880000000000006</v>
      </c>
      <c r="BK78" s="18">
        <v>0.28880000000000006</v>
      </c>
      <c r="BL78" s="10">
        <v>12557862</v>
      </c>
      <c r="BM78" s="11">
        <v>13058941</v>
      </c>
      <c r="BN78" s="10">
        <v>1099659.227</v>
      </c>
      <c r="BO78" s="11">
        <v>1186330.1329999999</v>
      </c>
      <c r="BP78" s="77">
        <f t="shared" si="35"/>
        <v>-1738549.4149999991</v>
      </c>
    </row>
    <row r="79" spans="1:68">
      <c r="A79" s="3" t="s">
        <v>149</v>
      </c>
      <c r="B79" s="3" t="s">
        <v>150</v>
      </c>
      <c r="C79" s="3" t="str">
        <f t="shared" si="34"/>
        <v>13165 - Ephrata</v>
      </c>
      <c r="D79" s="19">
        <v>1947031</v>
      </c>
      <c r="E79" s="20">
        <v>1981195</v>
      </c>
      <c r="F79" s="21">
        <v>3775000</v>
      </c>
      <c r="G79" s="22">
        <v>3775000</v>
      </c>
      <c r="H79" s="10">
        <v>22724242.887877449</v>
      </c>
      <c r="I79" s="11">
        <v>24544346.06774091</v>
      </c>
      <c r="J79" s="10">
        <v>24488470</v>
      </c>
      <c r="K79" s="11">
        <v>25029731</v>
      </c>
      <c r="L79" s="17">
        <v>4.2700000000000002E-2</v>
      </c>
      <c r="M79" s="18">
        <v>1.09E-2</v>
      </c>
      <c r="N79" s="17">
        <v>0.28000000000000003</v>
      </c>
      <c r="O79" s="18">
        <v>0.28000000000000003</v>
      </c>
      <c r="P79" s="10">
        <v>6874103</v>
      </c>
      <c r="Q79" s="11">
        <v>7026039</v>
      </c>
      <c r="R79" s="10">
        <v>1947030.692</v>
      </c>
      <c r="S79" s="11">
        <v>1981195.2779999999</v>
      </c>
      <c r="T79" s="35">
        <v>1482320</v>
      </c>
      <c r="U79" s="36">
        <v>1493799</v>
      </c>
      <c r="V79" s="37">
        <v>3702121.9390000002</v>
      </c>
      <c r="W79" s="38">
        <v>3775000</v>
      </c>
      <c r="X79" s="10">
        <v>20720424.553599048</v>
      </c>
      <c r="Y79" s="11">
        <v>20885048.063970055</v>
      </c>
      <c r="Z79" s="10">
        <v>21547379</v>
      </c>
      <c r="AA79" s="11">
        <v>21951379</v>
      </c>
      <c r="AB79" s="17">
        <v>2.1999999999999999E-2</v>
      </c>
      <c r="AC79" s="18">
        <v>2.81E-2</v>
      </c>
      <c r="AD79" s="17">
        <v>0.24</v>
      </c>
      <c r="AE79" s="18">
        <v>0.24</v>
      </c>
      <c r="AF79" s="10">
        <v>5184442</v>
      </c>
      <c r="AG79" s="11">
        <v>5281647</v>
      </c>
      <c r="AH79" s="10">
        <v>1482320.061</v>
      </c>
      <c r="AI79" s="11">
        <v>1493799.4339999999</v>
      </c>
      <c r="AJ79" s="19">
        <v>1947031</v>
      </c>
      <c r="AK79" s="20">
        <v>1981195</v>
      </c>
      <c r="AL79" s="21">
        <v>3775000</v>
      </c>
      <c r="AM79" s="22">
        <v>3775000</v>
      </c>
      <c r="AN79" s="10">
        <v>22724242.887877449</v>
      </c>
      <c r="AO79" s="11">
        <v>24544346.06774091</v>
      </c>
      <c r="AP79" s="10">
        <v>24488470</v>
      </c>
      <c r="AQ79" s="11">
        <v>25029731</v>
      </c>
      <c r="AR79" s="17">
        <v>4.2700000000000002E-2</v>
      </c>
      <c r="AS79" s="18">
        <v>1.09E-2</v>
      </c>
      <c r="AT79" s="17">
        <v>0.28000000000000003</v>
      </c>
      <c r="AU79" s="18">
        <v>0.28000000000000003</v>
      </c>
      <c r="AV79" s="10">
        <v>6874103</v>
      </c>
      <c r="AW79" s="11">
        <v>7026039</v>
      </c>
      <c r="AX79" s="10">
        <v>1947030.692</v>
      </c>
      <c r="AY79" s="11">
        <v>1981195.2779999999</v>
      </c>
      <c r="AZ79" s="35">
        <v>1939401</v>
      </c>
      <c r="BA79" s="36">
        <v>1957112</v>
      </c>
      <c r="BB79" s="37">
        <v>3775000</v>
      </c>
      <c r="BC79" s="38">
        <v>3775000</v>
      </c>
      <c r="BD79" s="10">
        <v>23681586.632066261</v>
      </c>
      <c r="BE79" s="11">
        <v>23867805.902245339</v>
      </c>
      <c r="BF79" s="10">
        <v>24626721</v>
      </c>
      <c r="BG79" s="11">
        <v>25086427</v>
      </c>
      <c r="BH79" s="17">
        <v>2.1999999999999999E-2</v>
      </c>
      <c r="BI79" s="18">
        <v>2.81E-2</v>
      </c>
      <c r="BJ79" s="17">
        <v>0.28000000000000003</v>
      </c>
      <c r="BK79" s="18">
        <v>0.28000000000000003</v>
      </c>
      <c r="BL79" s="10">
        <v>6912911</v>
      </c>
      <c r="BM79" s="11">
        <v>7041954</v>
      </c>
      <c r="BN79" s="10">
        <v>1939401.1070000001</v>
      </c>
      <c r="BO79" s="11">
        <v>1957111.7579999999</v>
      </c>
      <c r="BP79" s="77">
        <f t="shared" si="35"/>
        <v>-72878.060999999754</v>
      </c>
    </row>
    <row r="80" spans="1:68">
      <c r="A80" s="3" t="s">
        <v>151</v>
      </c>
      <c r="B80" s="3" t="s">
        <v>152</v>
      </c>
      <c r="C80" s="3" t="str">
        <f t="shared" si="34"/>
        <v>21036 - Evaline</v>
      </c>
      <c r="D80" s="19">
        <v>0</v>
      </c>
      <c r="E80" s="20">
        <v>0</v>
      </c>
      <c r="F80" s="21">
        <v>190000</v>
      </c>
      <c r="G80" s="22">
        <v>190000</v>
      </c>
      <c r="H80" s="10">
        <v>410841.84499999997</v>
      </c>
      <c r="I80" s="11">
        <v>465851.82867016358</v>
      </c>
      <c r="J80" s="10">
        <v>442738</v>
      </c>
      <c r="K80" s="11">
        <v>475064</v>
      </c>
      <c r="L80" s="17">
        <v>4.2700000000000002E-2</v>
      </c>
      <c r="M80" s="18">
        <v>1.09E-2</v>
      </c>
      <c r="N80" s="17">
        <v>0.37360000000000004</v>
      </c>
      <c r="O80" s="18">
        <v>0.37360000000000004</v>
      </c>
      <c r="P80" s="10">
        <v>339854</v>
      </c>
      <c r="Q80" s="11">
        <v>364668</v>
      </c>
      <c r="R80" s="10">
        <v>0</v>
      </c>
      <c r="S80" s="11">
        <v>0</v>
      </c>
      <c r="T80" s="35">
        <v>0</v>
      </c>
      <c r="U80" s="36">
        <v>0</v>
      </c>
      <c r="V80" s="37">
        <v>190000</v>
      </c>
      <c r="W80" s="38">
        <v>190000</v>
      </c>
      <c r="X80" s="10">
        <v>370592.12242886651</v>
      </c>
      <c r="Y80" s="11">
        <v>363723.79275513446</v>
      </c>
      <c r="Z80" s="10">
        <v>385382</v>
      </c>
      <c r="AA80" s="11">
        <v>382294</v>
      </c>
      <c r="AB80" s="17">
        <v>2.1999999999999999E-2</v>
      </c>
      <c r="AC80" s="18">
        <v>2.81E-2</v>
      </c>
      <c r="AD80" s="17">
        <v>0.33360000000000001</v>
      </c>
      <c r="AE80" s="18">
        <v>0.33360000000000001</v>
      </c>
      <c r="AF80" s="10">
        <v>264152</v>
      </c>
      <c r="AG80" s="11">
        <v>262036</v>
      </c>
      <c r="AH80" s="10">
        <v>0</v>
      </c>
      <c r="AI80" s="11">
        <v>0</v>
      </c>
      <c r="AJ80" s="19">
        <v>0</v>
      </c>
      <c r="AK80" s="20">
        <v>0</v>
      </c>
      <c r="AL80" s="21">
        <v>190000</v>
      </c>
      <c r="AM80" s="22">
        <v>190000</v>
      </c>
      <c r="AN80" s="10">
        <v>410841.84499999997</v>
      </c>
      <c r="AO80" s="11">
        <v>465851.82867016358</v>
      </c>
      <c r="AP80" s="10">
        <v>442738</v>
      </c>
      <c r="AQ80" s="11">
        <v>475064</v>
      </c>
      <c r="AR80" s="17">
        <v>4.2700000000000002E-2</v>
      </c>
      <c r="AS80" s="18">
        <v>1.09E-2</v>
      </c>
      <c r="AT80" s="17">
        <v>0.37360000000000004</v>
      </c>
      <c r="AU80" s="18">
        <v>0.37360000000000004</v>
      </c>
      <c r="AV80" s="10">
        <v>339854</v>
      </c>
      <c r="AW80" s="11">
        <v>364668</v>
      </c>
      <c r="AX80" s="10">
        <v>0</v>
      </c>
      <c r="AY80" s="11">
        <v>0</v>
      </c>
      <c r="AZ80" s="35">
        <v>0</v>
      </c>
      <c r="BA80" s="36">
        <v>0</v>
      </c>
      <c r="BB80" s="37">
        <v>190000</v>
      </c>
      <c r="BC80" s="38">
        <v>190000</v>
      </c>
      <c r="BD80" s="10">
        <v>444701.36198654451</v>
      </c>
      <c r="BE80" s="11">
        <v>438698.76454252773</v>
      </c>
      <c r="BF80" s="10">
        <v>462449</v>
      </c>
      <c r="BG80" s="11">
        <v>461097</v>
      </c>
      <c r="BH80" s="17">
        <v>2.1999999999999999E-2</v>
      </c>
      <c r="BI80" s="18">
        <v>2.81E-2</v>
      </c>
      <c r="BJ80" s="17">
        <v>0.37360000000000004</v>
      </c>
      <c r="BK80" s="18">
        <v>0.37360000000000004</v>
      </c>
      <c r="BL80" s="10">
        <v>354984</v>
      </c>
      <c r="BM80" s="11">
        <v>353947</v>
      </c>
      <c r="BN80" s="10">
        <v>0</v>
      </c>
      <c r="BO80" s="11">
        <v>0</v>
      </c>
      <c r="BP80" s="77">
        <f t="shared" si="35"/>
        <v>0</v>
      </c>
    </row>
    <row r="81" spans="1:68">
      <c r="A81" s="3" t="s">
        <v>153</v>
      </c>
      <c r="B81" s="3" t="s">
        <v>154</v>
      </c>
      <c r="C81" s="3" t="str">
        <f t="shared" si="34"/>
        <v>31002 - Everett</v>
      </c>
      <c r="D81" s="19">
        <v>3035271</v>
      </c>
      <c r="E81" s="20">
        <v>3204897</v>
      </c>
      <c r="F81" s="21">
        <v>49000000</v>
      </c>
      <c r="G81" s="22">
        <v>49000000</v>
      </c>
      <c r="H81" s="10">
        <v>181849081.57989457</v>
      </c>
      <c r="I81" s="11">
        <v>198442070.1185922</v>
      </c>
      <c r="J81" s="10">
        <v>195967183</v>
      </c>
      <c r="K81" s="11">
        <v>202366428</v>
      </c>
      <c r="L81" s="17">
        <v>4.2700000000000002E-2</v>
      </c>
      <c r="M81" s="18">
        <v>1.09E-2</v>
      </c>
      <c r="N81" s="17">
        <v>0.28000000000000003</v>
      </c>
      <c r="O81" s="18">
        <v>0.28000000000000003</v>
      </c>
      <c r="P81" s="10">
        <v>54954714</v>
      </c>
      <c r="Q81" s="11">
        <v>56749243</v>
      </c>
      <c r="R81" s="10">
        <v>3035270.6860000002</v>
      </c>
      <c r="S81" s="11">
        <v>3204897.344</v>
      </c>
      <c r="T81" s="35">
        <v>2496104</v>
      </c>
      <c r="U81" s="36">
        <v>2772670</v>
      </c>
      <c r="V81" s="37">
        <v>39691131.189999998</v>
      </c>
      <c r="W81" s="38">
        <v>41189558.572999999</v>
      </c>
      <c r="X81" s="10">
        <v>168775905.17531472</v>
      </c>
      <c r="Y81" s="11">
        <v>174011749.695456</v>
      </c>
      <c r="Z81" s="10">
        <v>175511770</v>
      </c>
      <c r="AA81" s="11">
        <v>182896289</v>
      </c>
      <c r="AB81" s="17">
        <v>2.1999999999999999E-2</v>
      </c>
      <c r="AC81" s="18">
        <v>2.81E-2</v>
      </c>
      <c r="AD81" s="17">
        <v>0.24</v>
      </c>
      <c r="AE81" s="18">
        <v>0.24</v>
      </c>
      <c r="AF81" s="10">
        <v>42187235</v>
      </c>
      <c r="AG81" s="11">
        <v>43962229</v>
      </c>
      <c r="AH81" s="10">
        <v>2496103.81</v>
      </c>
      <c r="AI81" s="11">
        <v>2772670.4270000001</v>
      </c>
      <c r="AJ81" s="19">
        <v>3035271</v>
      </c>
      <c r="AK81" s="20">
        <v>3204897</v>
      </c>
      <c r="AL81" s="21">
        <v>49000000</v>
      </c>
      <c r="AM81" s="22">
        <v>49000000</v>
      </c>
      <c r="AN81" s="10">
        <v>181849081.57989457</v>
      </c>
      <c r="AO81" s="11">
        <v>198442070.1185922</v>
      </c>
      <c r="AP81" s="10">
        <v>195967183</v>
      </c>
      <c r="AQ81" s="11">
        <v>202366428</v>
      </c>
      <c r="AR81" s="17">
        <v>4.2700000000000002E-2</v>
      </c>
      <c r="AS81" s="18">
        <v>1.09E-2</v>
      </c>
      <c r="AT81" s="17">
        <v>0.28000000000000003</v>
      </c>
      <c r="AU81" s="18">
        <v>0.28000000000000003</v>
      </c>
      <c r="AV81" s="10">
        <v>54954714</v>
      </c>
      <c r="AW81" s="11">
        <v>56749243</v>
      </c>
      <c r="AX81" s="10">
        <v>3035270.6860000002</v>
      </c>
      <c r="AY81" s="11">
        <v>3204897.344</v>
      </c>
      <c r="AZ81" s="35">
        <v>3266294</v>
      </c>
      <c r="BA81" s="36">
        <v>3589888</v>
      </c>
      <c r="BB81" s="37">
        <v>49000000</v>
      </c>
      <c r="BC81" s="38">
        <v>49000000</v>
      </c>
      <c r="BD81" s="10">
        <v>193280331.09899727</v>
      </c>
      <c r="BE81" s="11">
        <v>198692862.55330664</v>
      </c>
      <c r="BF81" s="10">
        <v>200994170</v>
      </c>
      <c r="BG81" s="11">
        <v>208837549</v>
      </c>
      <c r="BH81" s="17">
        <v>2.1999999999999999E-2</v>
      </c>
      <c r="BI81" s="18">
        <v>2.81E-2</v>
      </c>
      <c r="BJ81" s="17">
        <v>0.28000000000000003</v>
      </c>
      <c r="BK81" s="18">
        <v>0.28000000000000003</v>
      </c>
      <c r="BL81" s="10">
        <v>56364423</v>
      </c>
      <c r="BM81" s="11">
        <v>58563927</v>
      </c>
      <c r="BN81" s="10">
        <v>3266293.7969999998</v>
      </c>
      <c r="BO81" s="11">
        <v>3589888.2829999998</v>
      </c>
      <c r="BP81" s="77">
        <f t="shared" si="35"/>
        <v>-9308868.8100000024</v>
      </c>
    </row>
    <row r="82" spans="1:68">
      <c r="A82" s="3" t="s">
        <v>155</v>
      </c>
      <c r="B82" s="3" t="s">
        <v>156</v>
      </c>
      <c r="C82" s="3" t="str">
        <f t="shared" si="34"/>
        <v>06114 - Evergreen (Clark)</v>
      </c>
      <c r="D82" s="19">
        <v>16362729</v>
      </c>
      <c r="E82" s="20">
        <v>16719723</v>
      </c>
      <c r="F82" s="21">
        <v>46700000</v>
      </c>
      <c r="G82" s="22">
        <v>46700000</v>
      </c>
      <c r="H82" s="10">
        <v>247187827.21973133</v>
      </c>
      <c r="I82" s="11">
        <v>267907977.3362675</v>
      </c>
      <c r="J82" s="10">
        <v>266378591</v>
      </c>
      <c r="K82" s="11">
        <v>273206081</v>
      </c>
      <c r="L82" s="17">
        <v>4.2700000000000002E-2</v>
      </c>
      <c r="M82" s="18">
        <v>1.09E-2</v>
      </c>
      <c r="N82" s="17">
        <v>0.28000000000000003</v>
      </c>
      <c r="O82" s="18">
        <v>0.28000000000000003</v>
      </c>
      <c r="P82" s="10">
        <v>73923360</v>
      </c>
      <c r="Q82" s="11">
        <v>75818074</v>
      </c>
      <c r="R82" s="10">
        <v>16362728.999</v>
      </c>
      <c r="S82" s="11">
        <v>16719722.925000001</v>
      </c>
      <c r="T82" s="35">
        <v>12407483</v>
      </c>
      <c r="U82" s="36">
        <v>12701308</v>
      </c>
      <c r="V82" s="37">
        <v>43413344.291999996</v>
      </c>
      <c r="W82" s="38">
        <v>44730692.307999998</v>
      </c>
      <c r="X82" s="10">
        <v>225665345.6914188</v>
      </c>
      <c r="Y82" s="11">
        <v>229716413.02864248</v>
      </c>
      <c r="Z82" s="10">
        <v>234671674</v>
      </c>
      <c r="AA82" s="11">
        <v>241445072</v>
      </c>
      <c r="AB82" s="17">
        <v>2.1999999999999999E-2</v>
      </c>
      <c r="AC82" s="18">
        <v>2.81E-2</v>
      </c>
      <c r="AD82" s="17">
        <v>0.24</v>
      </c>
      <c r="AE82" s="18">
        <v>0.24</v>
      </c>
      <c r="AF82" s="10">
        <v>55820827</v>
      </c>
      <c r="AG82" s="11">
        <v>57432000</v>
      </c>
      <c r="AH82" s="10">
        <v>12407482.708000001</v>
      </c>
      <c r="AI82" s="11">
        <v>12701307.692</v>
      </c>
      <c r="AJ82" s="19">
        <v>16362729</v>
      </c>
      <c r="AK82" s="20">
        <v>16719723</v>
      </c>
      <c r="AL82" s="21">
        <v>46700000</v>
      </c>
      <c r="AM82" s="22">
        <v>46700000</v>
      </c>
      <c r="AN82" s="10">
        <v>247187827.21973133</v>
      </c>
      <c r="AO82" s="11">
        <v>267907977.3362675</v>
      </c>
      <c r="AP82" s="10">
        <v>266378591</v>
      </c>
      <c r="AQ82" s="11">
        <v>273206081</v>
      </c>
      <c r="AR82" s="17">
        <v>4.2700000000000002E-2</v>
      </c>
      <c r="AS82" s="18">
        <v>1.09E-2</v>
      </c>
      <c r="AT82" s="17">
        <v>0.28000000000000003</v>
      </c>
      <c r="AU82" s="18">
        <v>0.28000000000000003</v>
      </c>
      <c r="AV82" s="10">
        <v>73923360</v>
      </c>
      <c r="AW82" s="11">
        <v>75818074</v>
      </c>
      <c r="AX82" s="10">
        <v>16362728.999</v>
      </c>
      <c r="AY82" s="11">
        <v>16719722.925000001</v>
      </c>
      <c r="AZ82" s="35">
        <v>16377031</v>
      </c>
      <c r="BA82" s="36">
        <v>16759419</v>
      </c>
      <c r="BB82" s="37">
        <v>46700000</v>
      </c>
      <c r="BC82" s="38">
        <v>46700000</v>
      </c>
      <c r="BD82" s="10">
        <v>258953870.41507667</v>
      </c>
      <c r="BE82" s="11">
        <v>263255030.16184756</v>
      </c>
      <c r="BF82" s="10">
        <v>269288748</v>
      </c>
      <c r="BG82" s="11">
        <v>276696075</v>
      </c>
      <c r="BH82" s="17">
        <v>2.1999999999999999E-2</v>
      </c>
      <c r="BI82" s="18">
        <v>2.81E-2</v>
      </c>
      <c r="BJ82" s="17">
        <v>0.28000000000000003</v>
      </c>
      <c r="BK82" s="18">
        <v>0.28000000000000003</v>
      </c>
      <c r="BL82" s="10">
        <v>74730965</v>
      </c>
      <c r="BM82" s="11">
        <v>76786590</v>
      </c>
      <c r="BN82" s="10">
        <v>16377030.719000001</v>
      </c>
      <c r="BO82" s="11">
        <v>16759418.763</v>
      </c>
      <c r="BP82" s="77">
        <f t="shared" si="35"/>
        <v>-3286655.7080000043</v>
      </c>
    </row>
    <row r="83" spans="1:68">
      <c r="A83" s="3" t="s">
        <v>157</v>
      </c>
      <c r="B83" s="3" t="s">
        <v>158</v>
      </c>
      <c r="C83" s="3" t="str">
        <f t="shared" si="34"/>
        <v>33205 - Evergreen (Stev)</v>
      </c>
      <c r="D83" s="19">
        <v>9356</v>
      </c>
      <c r="E83" s="20">
        <v>8695</v>
      </c>
      <c r="F83" s="21">
        <v>30000</v>
      </c>
      <c r="G83" s="22">
        <v>30000</v>
      </c>
      <c r="H83" s="10">
        <v>517951.478</v>
      </c>
      <c r="I83" s="11">
        <v>555381.19311300036</v>
      </c>
      <c r="J83" s="10">
        <v>558163</v>
      </c>
      <c r="K83" s="11">
        <v>566364</v>
      </c>
      <c r="L83" s="17">
        <v>4.2700000000000002E-2</v>
      </c>
      <c r="M83" s="18">
        <v>1.09E-2</v>
      </c>
      <c r="N83" s="17">
        <v>0.28000000000000003</v>
      </c>
      <c r="O83" s="18">
        <v>0.28000000000000003</v>
      </c>
      <c r="P83" s="10">
        <v>228848</v>
      </c>
      <c r="Q83" s="11">
        <v>232210</v>
      </c>
      <c r="R83" s="10">
        <v>27200.99</v>
      </c>
      <c r="S83" s="11">
        <v>26088.484</v>
      </c>
      <c r="T83" s="35">
        <v>8724</v>
      </c>
      <c r="U83" s="36">
        <v>7650</v>
      </c>
      <c r="V83" s="37">
        <v>30000</v>
      </c>
      <c r="W83" s="38">
        <v>30000</v>
      </c>
      <c r="X83" s="10">
        <v>479185.7697013499</v>
      </c>
      <c r="Y83" s="11">
        <v>476491.67822433542</v>
      </c>
      <c r="Z83" s="10">
        <v>498310</v>
      </c>
      <c r="AA83" s="11">
        <v>500820</v>
      </c>
      <c r="AB83" s="17">
        <v>2.1999999999999999E-2</v>
      </c>
      <c r="AC83" s="18">
        <v>2.81E-2</v>
      </c>
      <c r="AD83" s="17">
        <v>0.24</v>
      </c>
      <c r="AE83" s="18">
        <v>0.24</v>
      </c>
      <c r="AF83" s="10">
        <v>175120</v>
      </c>
      <c r="AG83" s="11">
        <v>176003</v>
      </c>
      <c r="AH83" s="10">
        <v>19726.29</v>
      </c>
      <c r="AI83" s="11">
        <v>17881.557000000001</v>
      </c>
      <c r="AJ83" s="19">
        <v>9356</v>
      </c>
      <c r="AK83" s="20">
        <v>8695</v>
      </c>
      <c r="AL83" s="21">
        <v>30000</v>
      </c>
      <c r="AM83" s="22">
        <v>30000</v>
      </c>
      <c r="AN83" s="10">
        <v>517951.478</v>
      </c>
      <c r="AO83" s="11">
        <v>555381.19311300036</v>
      </c>
      <c r="AP83" s="10">
        <v>558163</v>
      </c>
      <c r="AQ83" s="11">
        <v>566364</v>
      </c>
      <c r="AR83" s="17">
        <v>4.2700000000000002E-2</v>
      </c>
      <c r="AS83" s="18">
        <v>1.09E-2</v>
      </c>
      <c r="AT83" s="17">
        <v>0.28000000000000003</v>
      </c>
      <c r="AU83" s="18">
        <v>0.28000000000000003</v>
      </c>
      <c r="AV83" s="10">
        <v>228848</v>
      </c>
      <c r="AW83" s="11">
        <v>232210</v>
      </c>
      <c r="AX83" s="10">
        <v>27200.99</v>
      </c>
      <c r="AY83" s="11">
        <v>26088.484</v>
      </c>
      <c r="AZ83" s="35">
        <v>7405</v>
      </c>
      <c r="BA83" s="36">
        <v>6481</v>
      </c>
      <c r="BB83" s="37">
        <v>30000</v>
      </c>
      <c r="BC83" s="38">
        <v>30000</v>
      </c>
      <c r="BD83" s="10">
        <v>520827.33427122066</v>
      </c>
      <c r="BE83" s="11">
        <v>518377.41098027577</v>
      </c>
      <c r="BF83" s="10">
        <v>541614</v>
      </c>
      <c r="BG83" s="11">
        <v>544844</v>
      </c>
      <c r="BH83" s="17">
        <v>2.1999999999999999E-2</v>
      </c>
      <c r="BI83" s="18">
        <v>2.81E-2</v>
      </c>
      <c r="BJ83" s="17">
        <v>0.28000000000000003</v>
      </c>
      <c r="BK83" s="18">
        <v>0.28000000000000003</v>
      </c>
      <c r="BL83" s="10">
        <v>222062</v>
      </c>
      <c r="BM83" s="11">
        <v>223386</v>
      </c>
      <c r="BN83" s="10">
        <v>21981.327000000001</v>
      </c>
      <c r="BO83" s="11">
        <v>19842.793000000001</v>
      </c>
      <c r="BP83" s="77">
        <f t="shared" si="35"/>
        <v>0</v>
      </c>
    </row>
    <row r="84" spans="1:68">
      <c r="A84" s="3" t="s">
        <v>159</v>
      </c>
      <c r="B84" s="3" t="s">
        <v>160</v>
      </c>
      <c r="C84" s="3" t="str">
        <f t="shared" si="34"/>
        <v>17210 - Federal Way</v>
      </c>
      <c r="D84" s="19">
        <v>11069777</v>
      </c>
      <c r="E84" s="20">
        <v>11432213</v>
      </c>
      <c r="F84" s="21">
        <v>53000000</v>
      </c>
      <c r="G84" s="22">
        <v>53000000</v>
      </c>
      <c r="H84" s="10">
        <v>205357001.9245269</v>
      </c>
      <c r="I84" s="11">
        <v>223601138.69994545</v>
      </c>
      <c r="J84" s="10">
        <v>221300173</v>
      </c>
      <c r="K84" s="11">
        <v>228023038</v>
      </c>
      <c r="L84" s="17">
        <v>4.2700000000000002E-2</v>
      </c>
      <c r="M84" s="18">
        <v>1.09E-2</v>
      </c>
      <c r="N84" s="17">
        <v>0.28900000000000003</v>
      </c>
      <c r="O84" s="18">
        <v>0.28900000000000003</v>
      </c>
      <c r="P84" s="10">
        <v>64264213</v>
      </c>
      <c r="Q84" s="11">
        <v>66216492</v>
      </c>
      <c r="R84" s="10">
        <v>11069776.546</v>
      </c>
      <c r="S84" s="11">
        <v>11432213.057</v>
      </c>
      <c r="T84" s="35">
        <v>8477310</v>
      </c>
      <c r="U84" s="36">
        <v>8476481</v>
      </c>
      <c r="V84" s="37">
        <v>40614050.931999996</v>
      </c>
      <c r="W84" s="38">
        <v>41653917.171000004</v>
      </c>
      <c r="X84" s="10">
        <v>188677592.44359428</v>
      </c>
      <c r="Y84" s="11">
        <v>190627645.14403218</v>
      </c>
      <c r="Z84" s="10">
        <v>196207736</v>
      </c>
      <c r="AA84" s="11">
        <v>200360545</v>
      </c>
      <c r="AB84" s="17">
        <v>2.1999999999999999E-2</v>
      </c>
      <c r="AC84" s="18">
        <v>2.81E-2</v>
      </c>
      <c r="AD84" s="17">
        <v>0.24899999999999997</v>
      </c>
      <c r="AE84" s="18">
        <v>0.24899999999999997</v>
      </c>
      <c r="AF84" s="10">
        <v>49091361</v>
      </c>
      <c r="AG84" s="11">
        <v>50130398</v>
      </c>
      <c r="AH84" s="10">
        <v>8477310.068</v>
      </c>
      <c r="AI84" s="11">
        <v>8476480.8289999999</v>
      </c>
      <c r="AJ84" s="19">
        <v>11069777</v>
      </c>
      <c r="AK84" s="20">
        <v>11432213</v>
      </c>
      <c r="AL84" s="21">
        <v>53000000</v>
      </c>
      <c r="AM84" s="22">
        <v>53000000</v>
      </c>
      <c r="AN84" s="10">
        <v>205357001.9245269</v>
      </c>
      <c r="AO84" s="11">
        <v>223601138.69994545</v>
      </c>
      <c r="AP84" s="10">
        <v>221300173</v>
      </c>
      <c r="AQ84" s="11">
        <v>228023038</v>
      </c>
      <c r="AR84" s="17">
        <v>4.2700000000000002E-2</v>
      </c>
      <c r="AS84" s="18">
        <v>1.09E-2</v>
      </c>
      <c r="AT84" s="17">
        <v>0.28900000000000003</v>
      </c>
      <c r="AU84" s="18">
        <v>0.28900000000000003</v>
      </c>
      <c r="AV84" s="10">
        <v>64264213</v>
      </c>
      <c r="AW84" s="11">
        <v>66216492</v>
      </c>
      <c r="AX84" s="10">
        <v>11069776.546</v>
      </c>
      <c r="AY84" s="11">
        <v>11432213.057</v>
      </c>
      <c r="AZ84" s="35">
        <v>11179660</v>
      </c>
      <c r="BA84" s="36">
        <v>11196256</v>
      </c>
      <c r="BB84" s="37">
        <v>53000000</v>
      </c>
      <c r="BC84" s="38">
        <v>53000000</v>
      </c>
      <c r="BD84" s="10">
        <v>216140353.1101543</v>
      </c>
      <c r="BE84" s="11">
        <v>218300500.49964032</v>
      </c>
      <c r="BF84" s="10">
        <v>224766538</v>
      </c>
      <c r="BG84" s="11">
        <v>229446296</v>
      </c>
      <c r="BH84" s="17">
        <v>2.1999999999999999E-2</v>
      </c>
      <c r="BI84" s="18">
        <v>2.81E-2</v>
      </c>
      <c r="BJ84" s="17">
        <v>0.28900000000000003</v>
      </c>
      <c r="BK84" s="18">
        <v>0.28900000000000003</v>
      </c>
      <c r="BL84" s="10">
        <v>65270824</v>
      </c>
      <c r="BM84" s="11">
        <v>66629798</v>
      </c>
      <c r="BN84" s="10">
        <v>11179660.301000001</v>
      </c>
      <c r="BO84" s="11">
        <v>11196256.418</v>
      </c>
      <c r="BP84" s="77">
        <f t="shared" si="35"/>
        <v>-12385949.068000004</v>
      </c>
    </row>
    <row r="85" spans="1:68">
      <c r="A85" s="3" t="s">
        <v>161</v>
      </c>
      <c r="B85" s="3" t="s">
        <v>162</v>
      </c>
      <c r="C85" s="3" t="str">
        <f t="shared" si="34"/>
        <v>37502 - Ferndale</v>
      </c>
      <c r="D85" s="19">
        <v>483608</v>
      </c>
      <c r="E85" s="20">
        <v>607651</v>
      </c>
      <c r="F85" s="21">
        <v>14005706.237</v>
      </c>
      <c r="G85" s="22">
        <v>14534851.761</v>
      </c>
      <c r="H85" s="10">
        <v>47990946.284978509</v>
      </c>
      <c r="I85" s="11">
        <v>53000101.816013902</v>
      </c>
      <c r="J85" s="10">
        <v>51716789</v>
      </c>
      <c r="K85" s="11">
        <v>54048223</v>
      </c>
      <c r="L85" s="17">
        <v>4.2700000000000002E-2</v>
      </c>
      <c r="M85" s="18">
        <v>1.09E-2</v>
      </c>
      <c r="N85" s="17">
        <v>0.28000000000000003</v>
      </c>
      <c r="O85" s="18">
        <v>0.28000000000000003</v>
      </c>
      <c r="P85" s="10">
        <v>14489314</v>
      </c>
      <c r="Q85" s="11">
        <v>15142503</v>
      </c>
      <c r="R85" s="10">
        <v>483607.76299999998</v>
      </c>
      <c r="S85" s="11">
        <v>607651.23899999994</v>
      </c>
      <c r="T85" s="35">
        <v>398029</v>
      </c>
      <c r="U85" s="36">
        <v>389455</v>
      </c>
      <c r="V85" s="37">
        <v>10729675.516000001</v>
      </c>
      <c r="W85" s="38">
        <v>11063092.892000001</v>
      </c>
      <c r="X85" s="10">
        <v>44559498.386148788</v>
      </c>
      <c r="Y85" s="11">
        <v>45373921.696796678</v>
      </c>
      <c r="Z85" s="10">
        <v>46337873</v>
      </c>
      <c r="AA85" s="11">
        <v>47690584</v>
      </c>
      <c r="AB85" s="17">
        <v>2.1999999999999999E-2</v>
      </c>
      <c r="AC85" s="18">
        <v>2.81E-2</v>
      </c>
      <c r="AD85" s="17">
        <v>0.24</v>
      </c>
      <c r="AE85" s="18">
        <v>0.24</v>
      </c>
      <c r="AF85" s="10">
        <v>11127705</v>
      </c>
      <c r="AG85" s="11">
        <v>11452548</v>
      </c>
      <c r="AH85" s="10">
        <v>398029.484</v>
      </c>
      <c r="AI85" s="11">
        <v>389455.10800000001</v>
      </c>
      <c r="AJ85" s="19">
        <v>483608</v>
      </c>
      <c r="AK85" s="20">
        <v>607651</v>
      </c>
      <c r="AL85" s="21">
        <v>14005706.237</v>
      </c>
      <c r="AM85" s="22">
        <v>14534851.761</v>
      </c>
      <c r="AN85" s="10">
        <v>47990946.284978509</v>
      </c>
      <c r="AO85" s="11">
        <v>53000101.816013902</v>
      </c>
      <c r="AP85" s="10">
        <v>51716789</v>
      </c>
      <c r="AQ85" s="11">
        <v>54048223</v>
      </c>
      <c r="AR85" s="17">
        <v>4.2700000000000002E-2</v>
      </c>
      <c r="AS85" s="18">
        <v>1.09E-2</v>
      </c>
      <c r="AT85" s="17">
        <v>0.28000000000000003</v>
      </c>
      <c r="AU85" s="18">
        <v>0.28000000000000003</v>
      </c>
      <c r="AV85" s="10">
        <v>14489314</v>
      </c>
      <c r="AW85" s="11">
        <v>15142503</v>
      </c>
      <c r="AX85" s="10">
        <v>483607.76299999998</v>
      </c>
      <c r="AY85" s="11">
        <v>607651.23899999994</v>
      </c>
      <c r="AZ85" s="35">
        <v>535088</v>
      </c>
      <c r="BA85" s="36">
        <v>526530</v>
      </c>
      <c r="BB85" s="37">
        <v>14325892.155999999</v>
      </c>
      <c r="BC85" s="38">
        <v>14747949.392999999</v>
      </c>
      <c r="BD85" s="10">
        <v>51007656.764598273</v>
      </c>
      <c r="BE85" s="11">
        <v>51870901.825976379</v>
      </c>
      <c r="BF85" s="10">
        <v>53043378</v>
      </c>
      <c r="BG85" s="11">
        <v>54519281</v>
      </c>
      <c r="BH85" s="17">
        <v>2.1999999999999999E-2</v>
      </c>
      <c r="BI85" s="18">
        <v>2.81E-2</v>
      </c>
      <c r="BJ85" s="17">
        <v>0.28000000000000003</v>
      </c>
      <c r="BK85" s="18">
        <v>0.28000000000000003</v>
      </c>
      <c r="BL85" s="10">
        <v>14860980</v>
      </c>
      <c r="BM85" s="11">
        <v>15274479</v>
      </c>
      <c r="BN85" s="10">
        <v>535087.84400000004</v>
      </c>
      <c r="BO85" s="11">
        <v>526529.60699999996</v>
      </c>
      <c r="BP85" s="77">
        <f t="shared" si="35"/>
        <v>-3596216.6399999987</v>
      </c>
    </row>
    <row r="86" spans="1:68">
      <c r="A86" s="3" t="s">
        <v>163</v>
      </c>
      <c r="B86" s="3" t="s">
        <v>164</v>
      </c>
      <c r="C86" s="3" t="str">
        <f t="shared" si="34"/>
        <v>27417 - Fife</v>
      </c>
      <c r="D86" s="19">
        <v>0</v>
      </c>
      <c r="E86" s="20">
        <v>0</v>
      </c>
      <c r="F86" s="21">
        <v>9300000</v>
      </c>
      <c r="G86" s="22">
        <v>9300000</v>
      </c>
      <c r="H86" s="10">
        <v>31706283.890918974</v>
      </c>
      <c r="I86" s="11">
        <v>35108894.311551079</v>
      </c>
      <c r="J86" s="10">
        <v>34167844</v>
      </c>
      <c r="K86" s="11">
        <v>35803202</v>
      </c>
      <c r="L86" s="17">
        <v>4.2700000000000002E-2</v>
      </c>
      <c r="M86" s="18">
        <v>1.09E-2</v>
      </c>
      <c r="N86" s="17">
        <v>0.28820000000000001</v>
      </c>
      <c r="O86" s="18">
        <v>0.28820000000000001</v>
      </c>
      <c r="P86" s="10">
        <v>9830727</v>
      </c>
      <c r="Q86" s="11">
        <v>10301250</v>
      </c>
      <c r="R86" s="10">
        <v>0</v>
      </c>
      <c r="S86" s="11">
        <v>0</v>
      </c>
      <c r="T86" s="35">
        <v>0</v>
      </c>
      <c r="U86" s="36">
        <v>0</v>
      </c>
      <c r="V86" s="37">
        <v>7615052</v>
      </c>
      <c r="W86" s="38">
        <v>7922450</v>
      </c>
      <c r="X86" s="10">
        <v>29552976.274369352</v>
      </c>
      <c r="Y86" s="11">
        <v>30419870.598756552</v>
      </c>
      <c r="Z86" s="10">
        <v>30732439</v>
      </c>
      <c r="AA86" s="11">
        <v>31973022</v>
      </c>
      <c r="AB86" s="17">
        <v>2.1999999999999999E-2</v>
      </c>
      <c r="AC86" s="18">
        <v>2.81E-2</v>
      </c>
      <c r="AD86" s="17">
        <v>0.24819999999999998</v>
      </c>
      <c r="AE86" s="18">
        <v>0.24819999999999998</v>
      </c>
      <c r="AF86" s="10">
        <v>7615052</v>
      </c>
      <c r="AG86" s="11">
        <v>7922450</v>
      </c>
      <c r="AH86" s="10">
        <v>0</v>
      </c>
      <c r="AI86" s="11">
        <v>0</v>
      </c>
      <c r="AJ86" s="19">
        <v>0</v>
      </c>
      <c r="AK86" s="20">
        <v>0</v>
      </c>
      <c r="AL86" s="21">
        <v>9300000</v>
      </c>
      <c r="AM86" s="22">
        <v>9300000</v>
      </c>
      <c r="AN86" s="10">
        <v>31706283.890918974</v>
      </c>
      <c r="AO86" s="11">
        <v>35108894.311551079</v>
      </c>
      <c r="AP86" s="10">
        <v>34167844</v>
      </c>
      <c r="AQ86" s="11">
        <v>35803202</v>
      </c>
      <c r="AR86" s="17">
        <v>4.2700000000000002E-2</v>
      </c>
      <c r="AS86" s="18">
        <v>1.09E-2</v>
      </c>
      <c r="AT86" s="17">
        <v>0.28820000000000001</v>
      </c>
      <c r="AU86" s="18">
        <v>0.28820000000000001</v>
      </c>
      <c r="AV86" s="10">
        <v>9830727</v>
      </c>
      <c r="AW86" s="11">
        <v>10301250</v>
      </c>
      <c r="AX86" s="10">
        <v>0</v>
      </c>
      <c r="AY86" s="11">
        <v>0</v>
      </c>
      <c r="AZ86" s="35">
        <v>0</v>
      </c>
      <c r="BA86" s="36">
        <v>0</v>
      </c>
      <c r="BB86" s="37">
        <v>9300000</v>
      </c>
      <c r="BC86" s="38">
        <v>9300000</v>
      </c>
      <c r="BD86" s="10">
        <v>33875168.516352758</v>
      </c>
      <c r="BE86" s="11">
        <v>34775246.832564287</v>
      </c>
      <c r="BF86" s="10">
        <v>35227130</v>
      </c>
      <c r="BG86" s="11">
        <v>36550771</v>
      </c>
      <c r="BH86" s="17">
        <v>2.1999999999999999E-2</v>
      </c>
      <c r="BI86" s="18">
        <v>2.81E-2</v>
      </c>
      <c r="BJ86" s="17">
        <v>0.28820000000000001</v>
      </c>
      <c r="BK86" s="18">
        <v>0.28820000000000001</v>
      </c>
      <c r="BL86" s="10">
        <v>10135503</v>
      </c>
      <c r="BM86" s="11">
        <v>10516339</v>
      </c>
      <c r="BN86" s="10">
        <v>0</v>
      </c>
      <c r="BO86" s="11">
        <v>0</v>
      </c>
      <c r="BP86" s="77">
        <f t="shared" si="35"/>
        <v>-1684948</v>
      </c>
    </row>
    <row r="87" spans="1:68">
      <c r="A87" s="3" t="s">
        <v>165</v>
      </c>
      <c r="B87" s="3" t="s">
        <v>166</v>
      </c>
      <c r="C87" s="3" t="str">
        <f t="shared" si="34"/>
        <v>03053 - Finley</v>
      </c>
      <c r="D87" s="19">
        <v>650360</v>
      </c>
      <c r="E87" s="20">
        <v>666765</v>
      </c>
      <c r="F87" s="21">
        <v>1850000</v>
      </c>
      <c r="G87" s="22">
        <v>1850000</v>
      </c>
      <c r="H87" s="10">
        <v>9328061.3639903162</v>
      </c>
      <c r="I87" s="11">
        <v>10125740.542116497</v>
      </c>
      <c r="J87" s="10">
        <v>10052258</v>
      </c>
      <c r="K87" s="11">
        <v>10325986</v>
      </c>
      <c r="L87" s="17">
        <v>4.2700000000000002E-2</v>
      </c>
      <c r="M87" s="18">
        <v>1.09E-2</v>
      </c>
      <c r="N87" s="17">
        <v>0.28000000000000003</v>
      </c>
      <c r="O87" s="18">
        <v>0.28000000000000003</v>
      </c>
      <c r="P87" s="10">
        <v>2837414</v>
      </c>
      <c r="Q87" s="11">
        <v>2914678</v>
      </c>
      <c r="R87" s="10">
        <v>650360.16399999999</v>
      </c>
      <c r="S87" s="11">
        <v>666764.52099999995</v>
      </c>
      <c r="T87" s="35">
        <v>490023</v>
      </c>
      <c r="U87" s="36">
        <v>485867</v>
      </c>
      <c r="V87" s="37">
        <v>1645214.757</v>
      </c>
      <c r="W87" s="38">
        <v>1679711.692</v>
      </c>
      <c r="X87" s="10">
        <v>8486687.7123768553</v>
      </c>
      <c r="Y87" s="11">
        <v>8515993.6284384876</v>
      </c>
      <c r="Z87" s="10">
        <v>8825392</v>
      </c>
      <c r="AA87" s="11">
        <v>8950796</v>
      </c>
      <c r="AB87" s="17">
        <v>2.1999999999999999E-2</v>
      </c>
      <c r="AC87" s="18">
        <v>2.81E-2</v>
      </c>
      <c r="AD87" s="17">
        <v>0.24</v>
      </c>
      <c r="AE87" s="18">
        <v>0.24</v>
      </c>
      <c r="AF87" s="10">
        <v>2135238</v>
      </c>
      <c r="AG87" s="11">
        <v>2165579</v>
      </c>
      <c r="AH87" s="10">
        <v>490023.24300000002</v>
      </c>
      <c r="AI87" s="11">
        <v>485867.30800000002</v>
      </c>
      <c r="AJ87" s="19">
        <v>650360</v>
      </c>
      <c r="AK87" s="20">
        <v>666765</v>
      </c>
      <c r="AL87" s="21">
        <v>1850000</v>
      </c>
      <c r="AM87" s="22">
        <v>1850000</v>
      </c>
      <c r="AN87" s="10">
        <v>9328061.3639903162</v>
      </c>
      <c r="AO87" s="11">
        <v>10125740.542116497</v>
      </c>
      <c r="AP87" s="10">
        <v>10052258</v>
      </c>
      <c r="AQ87" s="11">
        <v>10325986</v>
      </c>
      <c r="AR87" s="17">
        <v>4.2700000000000002E-2</v>
      </c>
      <c r="AS87" s="18">
        <v>1.09E-2</v>
      </c>
      <c r="AT87" s="17">
        <v>0.28000000000000003</v>
      </c>
      <c r="AU87" s="18">
        <v>0.28000000000000003</v>
      </c>
      <c r="AV87" s="10">
        <v>2837414</v>
      </c>
      <c r="AW87" s="11">
        <v>2914678</v>
      </c>
      <c r="AX87" s="10">
        <v>650360.16399999999</v>
      </c>
      <c r="AY87" s="11">
        <v>666764.52099999995</v>
      </c>
      <c r="AZ87" s="35">
        <v>645264</v>
      </c>
      <c r="BA87" s="36">
        <v>642265</v>
      </c>
      <c r="BB87" s="37">
        <v>1850000</v>
      </c>
      <c r="BC87" s="38">
        <v>1850000</v>
      </c>
      <c r="BD87" s="10">
        <v>9731327.9625173006</v>
      </c>
      <c r="BE87" s="11">
        <v>9769993.1967927888</v>
      </c>
      <c r="BF87" s="10">
        <v>10119706</v>
      </c>
      <c r="BG87" s="11">
        <v>10268821</v>
      </c>
      <c r="BH87" s="17">
        <v>2.1999999999999999E-2</v>
      </c>
      <c r="BI87" s="18">
        <v>2.81E-2</v>
      </c>
      <c r="BJ87" s="17">
        <v>0.28000000000000003</v>
      </c>
      <c r="BK87" s="18">
        <v>0.28000000000000003</v>
      </c>
      <c r="BL87" s="10">
        <v>2856453</v>
      </c>
      <c r="BM87" s="11">
        <v>2898543</v>
      </c>
      <c r="BN87" s="10">
        <v>645264.42799999996</v>
      </c>
      <c r="BO87" s="11">
        <v>642265.147</v>
      </c>
      <c r="BP87" s="77">
        <f t="shared" si="35"/>
        <v>-204785.24300000002</v>
      </c>
    </row>
    <row r="88" spans="1:68">
      <c r="A88" s="3" t="s">
        <v>167</v>
      </c>
      <c r="B88" s="3" t="s">
        <v>168</v>
      </c>
      <c r="C88" s="3" t="str">
        <f t="shared" si="34"/>
        <v>27402 - Franklin Pierce</v>
      </c>
      <c r="D88" s="19">
        <v>5793567</v>
      </c>
      <c r="E88" s="20">
        <v>5908853</v>
      </c>
      <c r="F88" s="21">
        <v>17373652.998999998</v>
      </c>
      <c r="G88" s="22">
        <v>17449000</v>
      </c>
      <c r="H88" s="10">
        <v>74004090.054325104</v>
      </c>
      <c r="I88" s="11">
        <v>80092220.045159549</v>
      </c>
      <c r="J88" s="10">
        <v>79749499</v>
      </c>
      <c r="K88" s="11">
        <v>81676111</v>
      </c>
      <c r="L88" s="17">
        <v>4.2700000000000002E-2</v>
      </c>
      <c r="M88" s="18">
        <v>1.09E-2</v>
      </c>
      <c r="N88" s="17">
        <v>0.28970000000000001</v>
      </c>
      <c r="O88" s="18">
        <v>0.28970000000000001</v>
      </c>
      <c r="P88" s="10">
        <v>23167220</v>
      </c>
      <c r="Q88" s="11">
        <v>23726900</v>
      </c>
      <c r="R88" s="10">
        <v>5793567.0010000002</v>
      </c>
      <c r="S88" s="11">
        <v>5908852.5559999999</v>
      </c>
      <c r="T88" s="35">
        <v>4427457</v>
      </c>
      <c r="U88" s="36">
        <v>4430986</v>
      </c>
      <c r="V88" s="37">
        <v>13215860.568</v>
      </c>
      <c r="W88" s="38">
        <v>13499400.51</v>
      </c>
      <c r="X88" s="10">
        <v>67759230.194752991</v>
      </c>
      <c r="Y88" s="11">
        <v>68131400.136130109</v>
      </c>
      <c r="Z88" s="10">
        <v>70463508</v>
      </c>
      <c r="AA88" s="11">
        <v>71609994</v>
      </c>
      <c r="AB88" s="17">
        <v>2.1999999999999999E-2</v>
      </c>
      <c r="AC88" s="18">
        <v>2.81E-2</v>
      </c>
      <c r="AD88" s="17">
        <v>0.24969999999999998</v>
      </c>
      <c r="AE88" s="18">
        <v>0.24969999999999998</v>
      </c>
      <c r="AF88" s="10">
        <v>17643318</v>
      </c>
      <c r="AG88" s="11">
        <v>17930387</v>
      </c>
      <c r="AH88" s="10">
        <v>4427457.432</v>
      </c>
      <c r="AI88" s="11">
        <v>4430986.49</v>
      </c>
      <c r="AJ88" s="19">
        <v>5793567</v>
      </c>
      <c r="AK88" s="20">
        <v>5908853</v>
      </c>
      <c r="AL88" s="21">
        <v>17373652.998999998</v>
      </c>
      <c r="AM88" s="22">
        <v>17449000</v>
      </c>
      <c r="AN88" s="10">
        <v>74004090.054325104</v>
      </c>
      <c r="AO88" s="11">
        <v>80092220.045159549</v>
      </c>
      <c r="AP88" s="10">
        <v>79749499</v>
      </c>
      <c r="AQ88" s="11">
        <v>81676111</v>
      </c>
      <c r="AR88" s="17">
        <v>4.2700000000000002E-2</v>
      </c>
      <c r="AS88" s="18">
        <v>1.09E-2</v>
      </c>
      <c r="AT88" s="17">
        <v>0.28970000000000001</v>
      </c>
      <c r="AU88" s="18">
        <v>0.28970000000000001</v>
      </c>
      <c r="AV88" s="10">
        <v>23167220</v>
      </c>
      <c r="AW88" s="11">
        <v>23726900</v>
      </c>
      <c r="AX88" s="10">
        <v>5793567.0010000002</v>
      </c>
      <c r="AY88" s="11">
        <v>5908852.5559999999</v>
      </c>
      <c r="AZ88" s="35">
        <v>5767230</v>
      </c>
      <c r="BA88" s="36">
        <v>5783842</v>
      </c>
      <c r="BB88" s="37">
        <v>17449000</v>
      </c>
      <c r="BC88" s="38">
        <v>17449000</v>
      </c>
      <c r="BD88" s="10">
        <v>77201241.840538651</v>
      </c>
      <c r="BE88" s="11">
        <v>77644990.205695719</v>
      </c>
      <c r="BF88" s="10">
        <v>80282352</v>
      </c>
      <c r="BG88" s="11">
        <v>81609320</v>
      </c>
      <c r="BH88" s="17">
        <v>2.1999999999999999E-2</v>
      </c>
      <c r="BI88" s="18">
        <v>2.81E-2</v>
      </c>
      <c r="BJ88" s="17">
        <v>0.28970000000000001</v>
      </c>
      <c r="BK88" s="18">
        <v>0.28970000000000001</v>
      </c>
      <c r="BL88" s="10">
        <v>23322013</v>
      </c>
      <c r="BM88" s="11">
        <v>23707498</v>
      </c>
      <c r="BN88" s="10">
        <v>5767229.7460000003</v>
      </c>
      <c r="BO88" s="11">
        <v>5783841.5410000002</v>
      </c>
      <c r="BP88" s="77">
        <f t="shared" si="35"/>
        <v>-4233139.432</v>
      </c>
    </row>
    <row r="89" spans="1:68">
      <c r="A89" s="3" t="s">
        <v>169</v>
      </c>
      <c r="B89" s="3" t="s">
        <v>170</v>
      </c>
      <c r="C89" s="3" t="str">
        <f t="shared" si="34"/>
        <v>32358 - Freeman</v>
      </c>
      <c r="D89" s="19">
        <v>401333</v>
      </c>
      <c r="E89" s="20">
        <v>426674</v>
      </c>
      <c r="F89" s="21">
        <v>1546643</v>
      </c>
      <c r="G89" s="22">
        <v>1546643</v>
      </c>
      <c r="H89" s="10">
        <v>8192241.008672704</v>
      </c>
      <c r="I89" s="11">
        <v>9005504.1225885488</v>
      </c>
      <c r="J89" s="10">
        <v>8828257</v>
      </c>
      <c r="K89" s="11">
        <v>9183595</v>
      </c>
      <c r="L89" s="17">
        <v>4.2700000000000002E-2</v>
      </c>
      <c r="M89" s="18">
        <v>1.09E-2</v>
      </c>
      <c r="N89" s="17">
        <v>0.28000000000000003</v>
      </c>
      <c r="O89" s="18">
        <v>0.28000000000000003</v>
      </c>
      <c r="P89" s="10">
        <v>2485720</v>
      </c>
      <c r="Q89" s="11">
        <v>2585771</v>
      </c>
      <c r="R89" s="10">
        <v>401333.25300000003</v>
      </c>
      <c r="S89" s="11">
        <v>426674.31099999999</v>
      </c>
      <c r="T89" s="35">
        <v>302130</v>
      </c>
      <c r="U89" s="36">
        <v>320037</v>
      </c>
      <c r="V89" s="37">
        <v>1546643</v>
      </c>
      <c r="W89" s="38">
        <v>1546643</v>
      </c>
      <c r="X89" s="10">
        <v>7488183.4192117164</v>
      </c>
      <c r="Y89" s="11">
        <v>7715707.051750374</v>
      </c>
      <c r="Z89" s="10">
        <v>7787038</v>
      </c>
      <c r="AA89" s="11">
        <v>8109649</v>
      </c>
      <c r="AB89" s="17">
        <v>2.1999999999999999E-2</v>
      </c>
      <c r="AC89" s="18">
        <v>2.81E-2</v>
      </c>
      <c r="AD89" s="17">
        <v>0.24</v>
      </c>
      <c r="AE89" s="18">
        <v>0.24</v>
      </c>
      <c r="AF89" s="10">
        <v>1879329</v>
      </c>
      <c r="AG89" s="11">
        <v>1957188</v>
      </c>
      <c r="AH89" s="10">
        <v>302129.5</v>
      </c>
      <c r="AI89" s="11">
        <v>320036.67800000001</v>
      </c>
      <c r="AJ89" s="19">
        <v>401333</v>
      </c>
      <c r="AK89" s="20">
        <v>426674</v>
      </c>
      <c r="AL89" s="21">
        <v>1546643</v>
      </c>
      <c r="AM89" s="22">
        <v>1546643</v>
      </c>
      <c r="AN89" s="10">
        <v>8192241.008672704</v>
      </c>
      <c r="AO89" s="11">
        <v>9005504.1225885488</v>
      </c>
      <c r="AP89" s="10">
        <v>8828257</v>
      </c>
      <c r="AQ89" s="11">
        <v>9183595</v>
      </c>
      <c r="AR89" s="17">
        <v>4.2700000000000002E-2</v>
      </c>
      <c r="AS89" s="18">
        <v>1.09E-2</v>
      </c>
      <c r="AT89" s="17">
        <v>0.28000000000000003</v>
      </c>
      <c r="AU89" s="18">
        <v>0.28000000000000003</v>
      </c>
      <c r="AV89" s="10">
        <v>2485720</v>
      </c>
      <c r="AW89" s="11">
        <v>2585771</v>
      </c>
      <c r="AX89" s="10">
        <v>401333.25300000003</v>
      </c>
      <c r="AY89" s="11">
        <v>426674.31099999999</v>
      </c>
      <c r="AZ89" s="35">
        <v>407144</v>
      </c>
      <c r="BA89" s="36">
        <v>428889</v>
      </c>
      <c r="BB89" s="37">
        <v>1546643</v>
      </c>
      <c r="BC89" s="38">
        <v>1546643</v>
      </c>
      <c r="BD89" s="10">
        <v>8639327.7803877257</v>
      </c>
      <c r="BE89" s="11">
        <v>8875914.064317815</v>
      </c>
      <c r="BF89" s="10">
        <v>8984124</v>
      </c>
      <c r="BG89" s="11">
        <v>9329093</v>
      </c>
      <c r="BH89" s="17">
        <v>2.1999999999999999E-2</v>
      </c>
      <c r="BI89" s="18">
        <v>2.81E-2</v>
      </c>
      <c r="BJ89" s="17">
        <v>0.28000000000000003</v>
      </c>
      <c r="BK89" s="18">
        <v>0.28000000000000003</v>
      </c>
      <c r="BL89" s="10">
        <v>2529607</v>
      </c>
      <c r="BM89" s="11">
        <v>2626737</v>
      </c>
      <c r="BN89" s="10">
        <v>407143.65600000002</v>
      </c>
      <c r="BO89" s="11">
        <v>428888.70600000001</v>
      </c>
      <c r="BP89" s="77">
        <f t="shared" si="35"/>
        <v>0</v>
      </c>
    </row>
    <row r="90" spans="1:68">
      <c r="A90" s="3" t="s">
        <v>171</v>
      </c>
      <c r="B90" s="3" t="s">
        <v>172</v>
      </c>
      <c r="C90" s="3" t="str">
        <f t="shared" si="34"/>
        <v>38302 - Garfield</v>
      </c>
      <c r="D90" s="19">
        <v>194078</v>
      </c>
      <c r="E90" s="20">
        <v>195286</v>
      </c>
      <c r="F90" s="21">
        <v>260000</v>
      </c>
      <c r="G90" s="22">
        <v>260000</v>
      </c>
      <c r="H90" s="10">
        <v>2204579.0612426554</v>
      </c>
      <c r="I90" s="11">
        <v>2367121.5241475911</v>
      </c>
      <c r="J90" s="10">
        <v>2375735</v>
      </c>
      <c r="K90" s="11">
        <v>2413933</v>
      </c>
      <c r="L90" s="17">
        <v>4.2700000000000002E-2</v>
      </c>
      <c r="M90" s="18">
        <v>1.09E-2</v>
      </c>
      <c r="N90" s="17">
        <v>0.37759999999999999</v>
      </c>
      <c r="O90" s="18">
        <v>0.37759999999999999</v>
      </c>
      <c r="P90" s="10">
        <v>897078</v>
      </c>
      <c r="Q90" s="11">
        <v>911501</v>
      </c>
      <c r="R90" s="10">
        <v>194077.609</v>
      </c>
      <c r="S90" s="11">
        <v>195285.94899999999</v>
      </c>
      <c r="T90" s="35">
        <v>147188</v>
      </c>
      <c r="U90" s="36">
        <v>149828</v>
      </c>
      <c r="V90" s="37">
        <v>260000</v>
      </c>
      <c r="W90" s="38">
        <v>260000</v>
      </c>
      <c r="X90" s="10">
        <v>2026391.3811700342</v>
      </c>
      <c r="Y90" s="11">
        <v>2053677.987456732</v>
      </c>
      <c r="Z90" s="10">
        <v>2107265</v>
      </c>
      <c r="AA90" s="11">
        <v>2158533</v>
      </c>
      <c r="AB90" s="17">
        <v>2.1999999999999999E-2</v>
      </c>
      <c r="AC90" s="18">
        <v>2.81E-2</v>
      </c>
      <c r="AD90" s="17">
        <v>0.33759999999999996</v>
      </c>
      <c r="AE90" s="18">
        <v>0.33759999999999996</v>
      </c>
      <c r="AF90" s="10">
        <v>711413</v>
      </c>
      <c r="AG90" s="11">
        <v>728721</v>
      </c>
      <c r="AH90" s="10">
        <v>147187.61499999999</v>
      </c>
      <c r="AI90" s="11">
        <v>149827.60800000001</v>
      </c>
      <c r="AJ90" s="19">
        <v>194078</v>
      </c>
      <c r="AK90" s="20">
        <v>195286</v>
      </c>
      <c r="AL90" s="21">
        <v>260000</v>
      </c>
      <c r="AM90" s="22">
        <v>260000</v>
      </c>
      <c r="AN90" s="10">
        <v>2204579.0612426554</v>
      </c>
      <c r="AO90" s="11">
        <v>2367121.5241475911</v>
      </c>
      <c r="AP90" s="10">
        <v>2375735</v>
      </c>
      <c r="AQ90" s="11">
        <v>2413933</v>
      </c>
      <c r="AR90" s="17">
        <v>4.2700000000000002E-2</v>
      </c>
      <c r="AS90" s="18">
        <v>1.09E-2</v>
      </c>
      <c r="AT90" s="17">
        <v>0.37759999999999999</v>
      </c>
      <c r="AU90" s="18">
        <v>0.37759999999999999</v>
      </c>
      <c r="AV90" s="10">
        <v>897078</v>
      </c>
      <c r="AW90" s="11">
        <v>911501</v>
      </c>
      <c r="AX90" s="10">
        <v>194077.609</v>
      </c>
      <c r="AY90" s="11">
        <v>195285.94899999999</v>
      </c>
      <c r="AZ90" s="35">
        <v>183817</v>
      </c>
      <c r="BA90" s="36">
        <v>187054</v>
      </c>
      <c r="BB90" s="37">
        <v>260000</v>
      </c>
      <c r="BC90" s="38">
        <v>260000</v>
      </c>
      <c r="BD90" s="10">
        <v>2232632.9441102603</v>
      </c>
      <c r="BE90" s="11">
        <v>2260875.1246326631</v>
      </c>
      <c r="BF90" s="10">
        <v>2321738</v>
      </c>
      <c r="BG90" s="11">
        <v>2376309</v>
      </c>
      <c r="BH90" s="17">
        <v>2.1999999999999999E-2</v>
      </c>
      <c r="BI90" s="18">
        <v>2.81E-2</v>
      </c>
      <c r="BJ90" s="17">
        <v>0.37759999999999999</v>
      </c>
      <c r="BK90" s="18">
        <v>0.37759999999999999</v>
      </c>
      <c r="BL90" s="10">
        <v>876688</v>
      </c>
      <c r="BM90" s="11">
        <v>897294</v>
      </c>
      <c r="BN90" s="10">
        <v>183816.66200000001</v>
      </c>
      <c r="BO90" s="11">
        <v>187054.109</v>
      </c>
      <c r="BP90" s="77">
        <f t="shared" si="35"/>
        <v>0</v>
      </c>
    </row>
    <row r="91" spans="1:68">
      <c r="A91" s="3" t="s">
        <v>173</v>
      </c>
      <c r="B91" s="3" t="s">
        <v>174</v>
      </c>
      <c r="C91" s="3" t="str">
        <f t="shared" si="34"/>
        <v>20401 - Glenwood</v>
      </c>
      <c r="D91" s="19">
        <v>194851</v>
      </c>
      <c r="E91" s="20">
        <v>196673</v>
      </c>
      <c r="F91" s="21">
        <v>110000</v>
      </c>
      <c r="G91" s="22">
        <v>110000</v>
      </c>
      <c r="H91" s="10">
        <v>1822644.9151999999</v>
      </c>
      <c r="I91" s="11">
        <v>1956583.2465690316</v>
      </c>
      <c r="J91" s="10">
        <v>1964148</v>
      </c>
      <c r="K91" s="11">
        <v>1995276</v>
      </c>
      <c r="L91" s="17">
        <v>4.2700000000000002E-2</v>
      </c>
      <c r="M91" s="18">
        <v>1.09E-2</v>
      </c>
      <c r="N91" s="17">
        <v>0.28000000000000003</v>
      </c>
      <c r="O91" s="18">
        <v>0.28000000000000003</v>
      </c>
      <c r="P91" s="10">
        <v>549961</v>
      </c>
      <c r="Q91" s="11">
        <v>558677</v>
      </c>
      <c r="R91" s="10">
        <v>194851.351</v>
      </c>
      <c r="S91" s="11">
        <v>196673.24400000001</v>
      </c>
      <c r="T91" s="35">
        <v>147145</v>
      </c>
      <c r="U91" s="36">
        <v>144615</v>
      </c>
      <c r="V91" s="37">
        <v>110000</v>
      </c>
      <c r="W91" s="38">
        <v>110000</v>
      </c>
      <c r="X91" s="10">
        <v>1678525.5185347176</v>
      </c>
      <c r="Y91" s="11">
        <v>1657036.7677594933</v>
      </c>
      <c r="Z91" s="10">
        <v>1745516</v>
      </c>
      <c r="AA91" s="11">
        <v>1741640</v>
      </c>
      <c r="AB91" s="17">
        <v>2.1999999999999999E-2</v>
      </c>
      <c r="AC91" s="18">
        <v>2.81E-2</v>
      </c>
      <c r="AD91" s="17">
        <v>0.24</v>
      </c>
      <c r="AE91" s="18">
        <v>0.24</v>
      </c>
      <c r="AF91" s="10">
        <v>418924</v>
      </c>
      <c r="AG91" s="11">
        <v>417994</v>
      </c>
      <c r="AH91" s="10">
        <v>147144.861</v>
      </c>
      <c r="AI91" s="11">
        <v>144614.772</v>
      </c>
      <c r="AJ91" s="19">
        <v>194851</v>
      </c>
      <c r="AK91" s="20">
        <v>196673</v>
      </c>
      <c r="AL91" s="21">
        <v>110000</v>
      </c>
      <c r="AM91" s="22">
        <v>110000</v>
      </c>
      <c r="AN91" s="10">
        <v>1822644.9151999999</v>
      </c>
      <c r="AO91" s="11">
        <v>1956583.2465690316</v>
      </c>
      <c r="AP91" s="10">
        <v>1964148</v>
      </c>
      <c r="AQ91" s="11">
        <v>1995276</v>
      </c>
      <c r="AR91" s="17">
        <v>4.2700000000000002E-2</v>
      </c>
      <c r="AS91" s="18">
        <v>1.09E-2</v>
      </c>
      <c r="AT91" s="17">
        <v>0.28000000000000003</v>
      </c>
      <c r="AU91" s="18">
        <v>0.28000000000000003</v>
      </c>
      <c r="AV91" s="10">
        <v>549961</v>
      </c>
      <c r="AW91" s="11">
        <v>558677</v>
      </c>
      <c r="AX91" s="10">
        <v>194851.351</v>
      </c>
      <c r="AY91" s="11">
        <v>196673.24400000001</v>
      </c>
      <c r="AZ91" s="35">
        <v>186371</v>
      </c>
      <c r="BA91" s="36">
        <v>183594</v>
      </c>
      <c r="BB91" s="37">
        <v>110000</v>
      </c>
      <c r="BC91" s="38">
        <v>110000</v>
      </c>
      <c r="BD91" s="10">
        <v>1841831.0254455507</v>
      </c>
      <c r="BE91" s="11">
        <v>1820993.9511393534</v>
      </c>
      <c r="BF91" s="10">
        <v>1915339</v>
      </c>
      <c r="BG91" s="11">
        <v>1913969</v>
      </c>
      <c r="BH91" s="17">
        <v>2.1999999999999999E-2</v>
      </c>
      <c r="BI91" s="18">
        <v>2.81E-2</v>
      </c>
      <c r="BJ91" s="17">
        <v>0.28000000000000003</v>
      </c>
      <c r="BK91" s="18">
        <v>0.28000000000000003</v>
      </c>
      <c r="BL91" s="10">
        <v>536295</v>
      </c>
      <c r="BM91" s="11">
        <v>535911</v>
      </c>
      <c r="BN91" s="10">
        <v>186370.94099999999</v>
      </c>
      <c r="BO91" s="11">
        <v>183593.745</v>
      </c>
      <c r="BP91" s="77">
        <f t="shared" si="35"/>
        <v>0</v>
      </c>
    </row>
    <row r="92" spans="1:68">
      <c r="A92" s="3" t="s">
        <v>175</v>
      </c>
      <c r="B92" s="3" t="s">
        <v>176</v>
      </c>
      <c r="C92" s="3" t="str">
        <f t="shared" si="34"/>
        <v>20404 - Goldendale</v>
      </c>
      <c r="D92" s="19">
        <v>0</v>
      </c>
      <c r="E92" s="20">
        <v>0</v>
      </c>
      <c r="F92" s="21">
        <v>2585091</v>
      </c>
      <c r="G92" s="22">
        <v>2585091</v>
      </c>
      <c r="H92" s="10">
        <v>9388477.9366559964</v>
      </c>
      <c r="I92" s="11">
        <v>10185275.534760429</v>
      </c>
      <c r="J92" s="10">
        <v>10117365</v>
      </c>
      <c r="K92" s="11">
        <v>10386698</v>
      </c>
      <c r="L92" s="17">
        <v>4.2700000000000002E-2</v>
      </c>
      <c r="M92" s="18">
        <v>1.09E-2</v>
      </c>
      <c r="N92" s="17">
        <v>0.28000000000000003</v>
      </c>
      <c r="O92" s="18">
        <v>0.28000000000000003</v>
      </c>
      <c r="P92" s="10">
        <v>2719400</v>
      </c>
      <c r="Q92" s="11">
        <v>2791793</v>
      </c>
      <c r="R92" s="10">
        <v>0</v>
      </c>
      <c r="S92" s="11">
        <v>0</v>
      </c>
      <c r="T92" s="35">
        <v>0</v>
      </c>
      <c r="U92" s="36">
        <v>0</v>
      </c>
      <c r="V92" s="37">
        <v>2050187</v>
      </c>
      <c r="W92" s="38">
        <v>2090439</v>
      </c>
      <c r="X92" s="10">
        <v>8557338.430733487</v>
      </c>
      <c r="Y92" s="11">
        <v>8632811.9442830496</v>
      </c>
      <c r="Z92" s="10">
        <v>8898863</v>
      </c>
      <c r="AA92" s="11">
        <v>9073578</v>
      </c>
      <c r="AB92" s="17">
        <v>2.1999999999999999E-2</v>
      </c>
      <c r="AC92" s="18">
        <v>2.81E-2</v>
      </c>
      <c r="AD92" s="17">
        <v>0.24</v>
      </c>
      <c r="AE92" s="18">
        <v>0.24</v>
      </c>
      <c r="AF92" s="10">
        <v>2050187</v>
      </c>
      <c r="AG92" s="11">
        <v>2090439</v>
      </c>
      <c r="AH92" s="10">
        <v>0</v>
      </c>
      <c r="AI92" s="11">
        <v>0</v>
      </c>
      <c r="AJ92" s="19">
        <v>0</v>
      </c>
      <c r="AK92" s="20">
        <v>0</v>
      </c>
      <c r="AL92" s="21">
        <v>2585091</v>
      </c>
      <c r="AM92" s="22">
        <v>2585091</v>
      </c>
      <c r="AN92" s="10">
        <v>9388477.9366559964</v>
      </c>
      <c r="AO92" s="11">
        <v>10185275.534760429</v>
      </c>
      <c r="AP92" s="10">
        <v>10117365</v>
      </c>
      <c r="AQ92" s="11">
        <v>10386698</v>
      </c>
      <c r="AR92" s="17">
        <v>4.2700000000000002E-2</v>
      </c>
      <c r="AS92" s="18">
        <v>1.09E-2</v>
      </c>
      <c r="AT92" s="17">
        <v>0.28000000000000003</v>
      </c>
      <c r="AU92" s="18">
        <v>0.28000000000000003</v>
      </c>
      <c r="AV92" s="10">
        <v>2719400</v>
      </c>
      <c r="AW92" s="11">
        <v>2791793</v>
      </c>
      <c r="AX92" s="10">
        <v>0</v>
      </c>
      <c r="AY92" s="11">
        <v>0</v>
      </c>
      <c r="AZ92" s="35">
        <v>0</v>
      </c>
      <c r="BA92" s="36">
        <v>0</v>
      </c>
      <c r="BB92" s="37">
        <v>2585091</v>
      </c>
      <c r="BC92" s="38">
        <v>2585091</v>
      </c>
      <c r="BD92" s="10">
        <v>9782157.9223038666</v>
      </c>
      <c r="BE92" s="11">
        <v>9867015.121358877</v>
      </c>
      <c r="BF92" s="10">
        <v>10172565</v>
      </c>
      <c r="BG92" s="11">
        <v>10370797</v>
      </c>
      <c r="BH92" s="17">
        <v>2.1999999999999999E-2</v>
      </c>
      <c r="BI92" s="18">
        <v>2.81E-2</v>
      </c>
      <c r="BJ92" s="17">
        <v>0.28000000000000003</v>
      </c>
      <c r="BK92" s="18">
        <v>0.28000000000000003</v>
      </c>
      <c r="BL92" s="10">
        <v>2734237</v>
      </c>
      <c r="BM92" s="11">
        <v>2787519</v>
      </c>
      <c r="BN92" s="10">
        <v>0</v>
      </c>
      <c r="BO92" s="11">
        <v>0</v>
      </c>
      <c r="BP92" s="77">
        <f t="shared" si="35"/>
        <v>-534904</v>
      </c>
    </row>
    <row r="93" spans="1:68">
      <c r="A93" s="3" t="s">
        <v>177</v>
      </c>
      <c r="B93" s="3" t="s">
        <v>178</v>
      </c>
      <c r="C93" s="3" t="str">
        <f t="shared" si="34"/>
        <v>13301 - Grand Coulee Dam</v>
      </c>
      <c r="D93" s="19">
        <v>686144</v>
      </c>
      <c r="E93" s="20">
        <v>692897</v>
      </c>
      <c r="F93" s="21">
        <v>1130000</v>
      </c>
      <c r="G93" s="22">
        <v>1130000</v>
      </c>
      <c r="H93" s="10">
        <v>8136421.3507319782</v>
      </c>
      <c r="I93" s="11">
        <v>8745584.5820976812</v>
      </c>
      <c r="J93" s="10">
        <v>8768104</v>
      </c>
      <c r="K93" s="11">
        <v>8918536</v>
      </c>
      <c r="L93" s="17">
        <v>4.2700000000000002E-2</v>
      </c>
      <c r="M93" s="18">
        <v>1.09E-2</v>
      </c>
      <c r="N93" s="17">
        <v>0.28000000000000003</v>
      </c>
      <c r="O93" s="18">
        <v>0.28000000000000003</v>
      </c>
      <c r="P93" s="10">
        <v>2284609</v>
      </c>
      <c r="Q93" s="11">
        <v>2323805</v>
      </c>
      <c r="R93" s="10">
        <v>686143.799</v>
      </c>
      <c r="S93" s="11">
        <v>692897.11800000002</v>
      </c>
      <c r="T93" s="35">
        <v>534570</v>
      </c>
      <c r="U93" s="36">
        <v>540724</v>
      </c>
      <c r="V93" s="37">
        <v>1130000</v>
      </c>
      <c r="W93" s="38">
        <v>1130000</v>
      </c>
      <c r="X93" s="10">
        <v>7537040.715755593</v>
      </c>
      <c r="Y93" s="11">
        <v>7605423.5645812424</v>
      </c>
      <c r="Z93" s="10">
        <v>7837845</v>
      </c>
      <c r="AA93" s="11">
        <v>7993735</v>
      </c>
      <c r="AB93" s="17">
        <v>2.1999999999999999E-2</v>
      </c>
      <c r="AC93" s="18">
        <v>2.81E-2</v>
      </c>
      <c r="AD93" s="17">
        <v>0.24</v>
      </c>
      <c r="AE93" s="18">
        <v>0.24</v>
      </c>
      <c r="AF93" s="10">
        <v>1750476</v>
      </c>
      <c r="AG93" s="11">
        <v>1785291</v>
      </c>
      <c r="AH93" s="10">
        <v>534569.74300000002</v>
      </c>
      <c r="AI93" s="11">
        <v>540723.91299999994</v>
      </c>
      <c r="AJ93" s="19">
        <v>686144</v>
      </c>
      <c r="AK93" s="20">
        <v>692897</v>
      </c>
      <c r="AL93" s="21">
        <v>1130000</v>
      </c>
      <c r="AM93" s="22">
        <v>1130000</v>
      </c>
      <c r="AN93" s="10">
        <v>8136421.3507319782</v>
      </c>
      <c r="AO93" s="11">
        <v>8745584.5820976812</v>
      </c>
      <c r="AP93" s="10">
        <v>8768104</v>
      </c>
      <c r="AQ93" s="11">
        <v>8918536</v>
      </c>
      <c r="AR93" s="17">
        <v>4.2700000000000002E-2</v>
      </c>
      <c r="AS93" s="18">
        <v>1.09E-2</v>
      </c>
      <c r="AT93" s="17">
        <v>0.28000000000000003</v>
      </c>
      <c r="AU93" s="18">
        <v>0.28000000000000003</v>
      </c>
      <c r="AV93" s="10">
        <v>2284609</v>
      </c>
      <c r="AW93" s="11">
        <v>2323805</v>
      </c>
      <c r="AX93" s="10">
        <v>686143.799</v>
      </c>
      <c r="AY93" s="11">
        <v>692897.11800000002</v>
      </c>
      <c r="AZ93" s="35">
        <v>672790</v>
      </c>
      <c r="BA93" s="36">
        <v>680755</v>
      </c>
      <c r="BB93" s="37">
        <v>1130000</v>
      </c>
      <c r="BC93" s="38">
        <v>1130000</v>
      </c>
      <c r="BD93" s="10">
        <v>8394584.2751851697</v>
      </c>
      <c r="BE93" s="11">
        <v>8468445.2081334926</v>
      </c>
      <c r="BF93" s="10">
        <v>8729613</v>
      </c>
      <c r="BG93" s="11">
        <v>8900820</v>
      </c>
      <c r="BH93" s="17">
        <v>2.1999999999999999E-2</v>
      </c>
      <c r="BI93" s="18">
        <v>2.81E-2</v>
      </c>
      <c r="BJ93" s="17">
        <v>0.28000000000000003</v>
      </c>
      <c r="BK93" s="18">
        <v>0.28000000000000003</v>
      </c>
      <c r="BL93" s="10">
        <v>2274580</v>
      </c>
      <c r="BM93" s="11">
        <v>2319190</v>
      </c>
      <c r="BN93" s="10">
        <v>672789.67299999995</v>
      </c>
      <c r="BO93" s="11">
        <v>680754.51</v>
      </c>
      <c r="BP93" s="77">
        <f t="shared" si="35"/>
        <v>0</v>
      </c>
    </row>
    <row r="94" spans="1:68">
      <c r="A94" s="3" t="s">
        <v>179</v>
      </c>
      <c r="B94" s="3" t="s">
        <v>180</v>
      </c>
      <c r="C94" s="3" t="str">
        <f t="shared" si="34"/>
        <v>39200 - Grandview</v>
      </c>
      <c r="D94" s="19">
        <v>4134128</v>
      </c>
      <c r="E94" s="20">
        <v>4242335</v>
      </c>
      <c r="F94" s="21">
        <v>1400000</v>
      </c>
      <c r="G94" s="22">
        <v>1400000</v>
      </c>
      <c r="H94" s="10">
        <v>36148273.333343528</v>
      </c>
      <c r="I94" s="11">
        <v>39193589.343652815</v>
      </c>
      <c r="J94" s="10">
        <v>38954694</v>
      </c>
      <c r="K94" s="11">
        <v>39968675</v>
      </c>
      <c r="L94" s="17">
        <v>4.2700000000000002E-2</v>
      </c>
      <c r="M94" s="18">
        <v>1.09E-2</v>
      </c>
      <c r="N94" s="17">
        <v>0.28000000000000003</v>
      </c>
      <c r="O94" s="18">
        <v>0.28000000000000003</v>
      </c>
      <c r="P94" s="10">
        <v>10927725</v>
      </c>
      <c r="Q94" s="11">
        <v>11212171</v>
      </c>
      <c r="R94" s="10">
        <v>4134128.2850000001</v>
      </c>
      <c r="S94" s="11">
        <v>4242334.9029999999</v>
      </c>
      <c r="T94" s="35">
        <v>3192728</v>
      </c>
      <c r="U94" s="36">
        <v>3231710</v>
      </c>
      <c r="V94" s="37">
        <v>1400000</v>
      </c>
      <c r="W94" s="38">
        <v>1400000</v>
      </c>
      <c r="X94" s="10">
        <v>33231484.426453218</v>
      </c>
      <c r="Y94" s="11">
        <v>33439655.023843683</v>
      </c>
      <c r="Z94" s="10">
        <v>34557757</v>
      </c>
      <c r="AA94" s="11">
        <v>35146988</v>
      </c>
      <c r="AB94" s="17">
        <v>2.1999999999999999E-2</v>
      </c>
      <c r="AC94" s="18">
        <v>2.81E-2</v>
      </c>
      <c r="AD94" s="17">
        <v>0.24</v>
      </c>
      <c r="AE94" s="18">
        <v>0.24</v>
      </c>
      <c r="AF94" s="10">
        <v>8309382</v>
      </c>
      <c r="AG94" s="11">
        <v>8451062</v>
      </c>
      <c r="AH94" s="10">
        <v>3192728.2080000001</v>
      </c>
      <c r="AI94" s="11">
        <v>3231710.3369999998</v>
      </c>
      <c r="AJ94" s="19">
        <v>4134128</v>
      </c>
      <c r="AK94" s="20">
        <v>4242335</v>
      </c>
      <c r="AL94" s="21">
        <v>1400000</v>
      </c>
      <c r="AM94" s="22">
        <v>1400000</v>
      </c>
      <c r="AN94" s="10">
        <v>36148273.333343528</v>
      </c>
      <c r="AO94" s="11">
        <v>39193589.343652815</v>
      </c>
      <c r="AP94" s="10">
        <v>38954694</v>
      </c>
      <c r="AQ94" s="11">
        <v>39968675</v>
      </c>
      <c r="AR94" s="17">
        <v>4.2700000000000002E-2</v>
      </c>
      <c r="AS94" s="18">
        <v>1.09E-2</v>
      </c>
      <c r="AT94" s="17">
        <v>0.28000000000000003</v>
      </c>
      <c r="AU94" s="18">
        <v>0.28000000000000003</v>
      </c>
      <c r="AV94" s="10">
        <v>10927725</v>
      </c>
      <c r="AW94" s="11">
        <v>11212171</v>
      </c>
      <c r="AX94" s="10">
        <v>4134128.2850000001</v>
      </c>
      <c r="AY94" s="11">
        <v>4242334.9029999999</v>
      </c>
      <c r="AZ94" s="35">
        <v>4158050</v>
      </c>
      <c r="BA94" s="36">
        <v>4212095</v>
      </c>
      <c r="BB94" s="37">
        <v>1400000</v>
      </c>
      <c r="BC94" s="38">
        <v>1400000</v>
      </c>
      <c r="BD94" s="10">
        <v>37776292.841992505</v>
      </c>
      <c r="BE94" s="11">
        <v>38018753.072299764</v>
      </c>
      <c r="BF94" s="10">
        <v>39283949</v>
      </c>
      <c r="BG94" s="11">
        <v>39959881</v>
      </c>
      <c r="BH94" s="17">
        <v>2.1999999999999999E-2</v>
      </c>
      <c r="BI94" s="18">
        <v>2.81E-2</v>
      </c>
      <c r="BJ94" s="17">
        <v>0.28000000000000003</v>
      </c>
      <c r="BK94" s="18">
        <v>0.28000000000000003</v>
      </c>
      <c r="BL94" s="10">
        <v>11020090</v>
      </c>
      <c r="BM94" s="11">
        <v>11209705</v>
      </c>
      <c r="BN94" s="10">
        <v>4158050.2560000001</v>
      </c>
      <c r="BO94" s="11">
        <v>4212094.5870000003</v>
      </c>
      <c r="BP94" s="77">
        <f t="shared" si="35"/>
        <v>0</v>
      </c>
    </row>
    <row r="95" spans="1:68">
      <c r="A95" s="3" t="s">
        <v>181</v>
      </c>
      <c r="B95" s="3" t="s">
        <v>182</v>
      </c>
      <c r="C95" s="3" t="str">
        <f t="shared" si="34"/>
        <v>39204 - Granger</v>
      </c>
      <c r="D95" s="19">
        <v>1956712</v>
      </c>
      <c r="E95" s="20">
        <v>2008349</v>
      </c>
      <c r="F95" s="21">
        <v>626000</v>
      </c>
      <c r="G95" s="22">
        <v>626000</v>
      </c>
      <c r="H95" s="10">
        <v>16288980.291461036</v>
      </c>
      <c r="I95" s="11">
        <v>17662273.817251299</v>
      </c>
      <c r="J95" s="10">
        <v>17553597</v>
      </c>
      <c r="K95" s="11">
        <v>18011560</v>
      </c>
      <c r="L95" s="17">
        <v>4.2700000000000002E-2</v>
      </c>
      <c r="M95" s="18">
        <v>1.09E-2</v>
      </c>
      <c r="N95" s="17">
        <v>0.28000000000000003</v>
      </c>
      <c r="O95" s="18">
        <v>0.28000000000000003</v>
      </c>
      <c r="P95" s="10">
        <v>4935238</v>
      </c>
      <c r="Q95" s="11">
        <v>5063996</v>
      </c>
      <c r="R95" s="10">
        <v>1956711.65</v>
      </c>
      <c r="S95" s="11">
        <v>2008348.875</v>
      </c>
      <c r="T95" s="35">
        <v>1513505</v>
      </c>
      <c r="U95" s="36">
        <v>1533239</v>
      </c>
      <c r="V95" s="37">
        <v>626000</v>
      </c>
      <c r="W95" s="38">
        <v>626000</v>
      </c>
      <c r="X95" s="10">
        <v>15002195.605365114</v>
      </c>
      <c r="Y95" s="11">
        <v>15094775.226253837</v>
      </c>
      <c r="Z95" s="10">
        <v>15600935</v>
      </c>
      <c r="AA95" s="11">
        <v>15865471</v>
      </c>
      <c r="AB95" s="17">
        <v>2.1999999999999999E-2</v>
      </c>
      <c r="AC95" s="18">
        <v>2.81E-2</v>
      </c>
      <c r="AD95" s="17">
        <v>0.24</v>
      </c>
      <c r="AE95" s="18">
        <v>0.24</v>
      </c>
      <c r="AF95" s="10">
        <v>3759636</v>
      </c>
      <c r="AG95" s="11">
        <v>3823386</v>
      </c>
      <c r="AH95" s="10">
        <v>1513505.3870000001</v>
      </c>
      <c r="AI95" s="11">
        <v>1533239.091</v>
      </c>
      <c r="AJ95" s="19">
        <v>1956712</v>
      </c>
      <c r="AK95" s="20">
        <v>2008349</v>
      </c>
      <c r="AL95" s="21">
        <v>626000</v>
      </c>
      <c r="AM95" s="22">
        <v>626000</v>
      </c>
      <c r="AN95" s="10">
        <v>16288980.291461036</v>
      </c>
      <c r="AO95" s="11">
        <v>17662273.817251299</v>
      </c>
      <c r="AP95" s="10">
        <v>17553597</v>
      </c>
      <c r="AQ95" s="11">
        <v>18011560</v>
      </c>
      <c r="AR95" s="17">
        <v>4.2700000000000002E-2</v>
      </c>
      <c r="AS95" s="18">
        <v>1.09E-2</v>
      </c>
      <c r="AT95" s="17">
        <v>0.28000000000000003</v>
      </c>
      <c r="AU95" s="18">
        <v>0.28000000000000003</v>
      </c>
      <c r="AV95" s="10">
        <v>4935238</v>
      </c>
      <c r="AW95" s="11">
        <v>5063996</v>
      </c>
      <c r="AX95" s="10">
        <v>1956711.65</v>
      </c>
      <c r="AY95" s="11">
        <v>2008348.875</v>
      </c>
      <c r="AZ95" s="35">
        <v>1956550</v>
      </c>
      <c r="BA95" s="36">
        <v>1983408</v>
      </c>
      <c r="BB95" s="37">
        <v>626000</v>
      </c>
      <c r="BC95" s="38">
        <v>626000</v>
      </c>
      <c r="BD95" s="10">
        <v>16935946.007103704</v>
      </c>
      <c r="BE95" s="11">
        <v>17043344.90344131</v>
      </c>
      <c r="BF95" s="10">
        <v>17611861</v>
      </c>
      <c r="BG95" s="11">
        <v>17913529</v>
      </c>
      <c r="BH95" s="17">
        <v>2.1999999999999999E-2</v>
      </c>
      <c r="BI95" s="18">
        <v>2.81E-2</v>
      </c>
      <c r="BJ95" s="17">
        <v>0.28000000000000003</v>
      </c>
      <c r="BK95" s="18">
        <v>0.28000000000000003</v>
      </c>
      <c r="BL95" s="10">
        <v>4951619</v>
      </c>
      <c r="BM95" s="11">
        <v>5036434</v>
      </c>
      <c r="BN95" s="10">
        <v>1956550.4469999999</v>
      </c>
      <c r="BO95" s="11">
        <v>1983408.0989999999</v>
      </c>
      <c r="BP95" s="77">
        <f t="shared" si="35"/>
        <v>0</v>
      </c>
    </row>
    <row r="96" spans="1:68">
      <c r="A96" s="3" t="s">
        <v>183</v>
      </c>
      <c r="B96" s="3" t="s">
        <v>184</v>
      </c>
      <c r="C96" s="3" t="str">
        <f t="shared" si="34"/>
        <v>31332 - Granite Falls</v>
      </c>
      <c r="D96" s="19">
        <v>789270</v>
      </c>
      <c r="E96" s="20">
        <v>864028</v>
      </c>
      <c r="F96" s="21">
        <v>4449366</v>
      </c>
      <c r="G96" s="22">
        <v>4449366</v>
      </c>
      <c r="H96" s="10">
        <v>18341835.950622279</v>
      </c>
      <c r="I96" s="11">
        <v>20316057.576185752</v>
      </c>
      <c r="J96" s="10">
        <v>19765829</v>
      </c>
      <c r="K96" s="11">
        <v>20717825</v>
      </c>
      <c r="L96" s="17">
        <v>4.2700000000000002E-2</v>
      </c>
      <c r="M96" s="18">
        <v>1.09E-2</v>
      </c>
      <c r="N96" s="17">
        <v>0.28000000000000003</v>
      </c>
      <c r="O96" s="18">
        <v>0.28000000000000003</v>
      </c>
      <c r="P96" s="10">
        <v>5592680</v>
      </c>
      <c r="Q96" s="11">
        <v>5862044</v>
      </c>
      <c r="R96" s="10">
        <v>789270.24300000002</v>
      </c>
      <c r="S96" s="11">
        <v>864028.49199999997</v>
      </c>
      <c r="T96" s="35">
        <v>608241</v>
      </c>
      <c r="U96" s="36">
        <v>646505</v>
      </c>
      <c r="V96" s="37">
        <v>3660825.9730000002</v>
      </c>
      <c r="W96" s="38">
        <v>3801851.4730000002</v>
      </c>
      <c r="X96" s="10">
        <v>16926961.035354048</v>
      </c>
      <c r="Y96" s="11">
        <v>17450785.795637444</v>
      </c>
      <c r="Z96" s="10">
        <v>17602518</v>
      </c>
      <c r="AA96" s="11">
        <v>18341773</v>
      </c>
      <c r="AB96" s="17">
        <v>2.1999999999999999E-2</v>
      </c>
      <c r="AC96" s="18">
        <v>2.81E-2</v>
      </c>
      <c r="AD96" s="17">
        <v>0.24</v>
      </c>
      <c r="AE96" s="18">
        <v>0.24</v>
      </c>
      <c r="AF96" s="10">
        <v>4269067</v>
      </c>
      <c r="AG96" s="11">
        <v>4448356</v>
      </c>
      <c r="AH96" s="10">
        <v>608241.027</v>
      </c>
      <c r="AI96" s="11">
        <v>646504.527</v>
      </c>
      <c r="AJ96" s="19">
        <v>789270</v>
      </c>
      <c r="AK96" s="20">
        <v>864028</v>
      </c>
      <c r="AL96" s="21">
        <v>4449366</v>
      </c>
      <c r="AM96" s="22">
        <v>4449366</v>
      </c>
      <c r="AN96" s="10">
        <v>18341835.950622279</v>
      </c>
      <c r="AO96" s="11">
        <v>20316057.576185752</v>
      </c>
      <c r="AP96" s="10">
        <v>19765829</v>
      </c>
      <c r="AQ96" s="11">
        <v>20717825</v>
      </c>
      <c r="AR96" s="17">
        <v>4.2700000000000002E-2</v>
      </c>
      <c r="AS96" s="18">
        <v>1.09E-2</v>
      </c>
      <c r="AT96" s="17">
        <v>0.28000000000000003</v>
      </c>
      <c r="AU96" s="18">
        <v>0.28000000000000003</v>
      </c>
      <c r="AV96" s="10">
        <v>5592680</v>
      </c>
      <c r="AW96" s="11">
        <v>5862044</v>
      </c>
      <c r="AX96" s="10">
        <v>789270.24300000002</v>
      </c>
      <c r="AY96" s="11">
        <v>864028.49199999997</v>
      </c>
      <c r="AZ96" s="35">
        <v>822137</v>
      </c>
      <c r="BA96" s="36">
        <v>870195</v>
      </c>
      <c r="BB96" s="37">
        <v>4449366</v>
      </c>
      <c r="BC96" s="38">
        <v>4449366</v>
      </c>
      <c r="BD96" s="10">
        <v>19494970.450542085</v>
      </c>
      <c r="BE96" s="11">
        <v>20039690.262419246</v>
      </c>
      <c r="BF96" s="10">
        <v>20273017</v>
      </c>
      <c r="BG96" s="11">
        <v>21062859</v>
      </c>
      <c r="BH96" s="17">
        <v>2.1999999999999999E-2</v>
      </c>
      <c r="BI96" s="18">
        <v>2.81E-2</v>
      </c>
      <c r="BJ96" s="17">
        <v>0.28000000000000003</v>
      </c>
      <c r="BK96" s="18">
        <v>0.28000000000000003</v>
      </c>
      <c r="BL96" s="10">
        <v>5736188</v>
      </c>
      <c r="BM96" s="11">
        <v>5959671</v>
      </c>
      <c r="BN96" s="10">
        <v>822137.10800000001</v>
      </c>
      <c r="BO96" s="11">
        <v>870194.96299999999</v>
      </c>
      <c r="BP96" s="77">
        <f t="shared" si="35"/>
        <v>-788540.02699999977</v>
      </c>
    </row>
    <row r="97" spans="1:68">
      <c r="A97" s="3" t="s">
        <v>185</v>
      </c>
      <c r="B97" s="3" t="s">
        <v>186</v>
      </c>
      <c r="C97" s="3" t="str">
        <f t="shared" si="34"/>
        <v>23054 - Grapeview</v>
      </c>
      <c r="D97" s="19">
        <v>0</v>
      </c>
      <c r="E97" s="20">
        <v>0</v>
      </c>
      <c r="F97" s="21">
        <v>692838</v>
      </c>
      <c r="G97" s="22">
        <v>741943</v>
      </c>
      <c r="H97" s="10">
        <v>1832933.8116152892</v>
      </c>
      <c r="I97" s="11">
        <v>2074211.3707429906</v>
      </c>
      <c r="J97" s="10">
        <v>1975236</v>
      </c>
      <c r="K97" s="11">
        <v>2115231</v>
      </c>
      <c r="L97" s="17">
        <v>4.2700000000000002E-2</v>
      </c>
      <c r="M97" s="18">
        <v>1.09E-2</v>
      </c>
      <c r="N97" s="17">
        <v>0.28000000000000003</v>
      </c>
      <c r="O97" s="18">
        <v>0.28000000000000003</v>
      </c>
      <c r="P97" s="10">
        <v>692838</v>
      </c>
      <c r="Q97" s="11">
        <v>741943</v>
      </c>
      <c r="R97" s="10">
        <v>0</v>
      </c>
      <c r="S97" s="11">
        <v>0</v>
      </c>
      <c r="T97" s="35">
        <v>0</v>
      </c>
      <c r="U97" s="36">
        <v>0</v>
      </c>
      <c r="V97" s="37">
        <v>529673</v>
      </c>
      <c r="W97" s="38">
        <v>561975</v>
      </c>
      <c r="X97" s="10">
        <v>1694127.7669775968</v>
      </c>
      <c r="Y97" s="11">
        <v>1778382.0002400286</v>
      </c>
      <c r="Z97" s="10">
        <v>1761741</v>
      </c>
      <c r="AA97" s="11">
        <v>1869181</v>
      </c>
      <c r="AB97" s="17">
        <v>2.1999999999999999E-2</v>
      </c>
      <c r="AC97" s="18">
        <v>2.81E-2</v>
      </c>
      <c r="AD97" s="17">
        <v>0.24</v>
      </c>
      <c r="AE97" s="18">
        <v>0.24</v>
      </c>
      <c r="AF97" s="10">
        <v>529673</v>
      </c>
      <c r="AG97" s="11">
        <v>561975</v>
      </c>
      <c r="AH97" s="10">
        <v>0</v>
      </c>
      <c r="AI97" s="11">
        <v>0</v>
      </c>
      <c r="AJ97" s="19">
        <v>0</v>
      </c>
      <c r="AK97" s="20">
        <v>0</v>
      </c>
      <c r="AL97" s="21">
        <v>692838</v>
      </c>
      <c r="AM97" s="22">
        <v>741943</v>
      </c>
      <c r="AN97" s="10">
        <v>1832933.8116152892</v>
      </c>
      <c r="AO97" s="11">
        <v>2074211.3707429906</v>
      </c>
      <c r="AP97" s="10">
        <v>1975236</v>
      </c>
      <c r="AQ97" s="11">
        <v>2115231</v>
      </c>
      <c r="AR97" s="17">
        <v>4.2700000000000002E-2</v>
      </c>
      <c r="AS97" s="18">
        <v>1.09E-2</v>
      </c>
      <c r="AT97" s="17">
        <v>0.28000000000000003</v>
      </c>
      <c r="AU97" s="18">
        <v>0.28000000000000003</v>
      </c>
      <c r="AV97" s="10">
        <v>692838</v>
      </c>
      <c r="AW97" s="11">
        <v>741943</v>
      </c>
      <c r="AX97" s="10">
        <v>0</v>
      </c>
      <c r="AY97" s="11">
        <v>0</v>
      </c>
      <c r="AZ97" s="35">
        <v>0</v>
      </c>
      <c r="BA97" s="36">
        <v>0</v>
      </c>
      <c r="BB97" s="37">
        <v>732359</v>
      </c>
      <c r="BC97" s="38">
        <v>772263</v>
      </c>
      <c r="BD97" s="10">
        <v>2007777.4743041231</v>
      </c>
      <c r="BE97" s="11">
        <v>2094722.8074769559</v>
      </c>
      <c r="BF97" s="10">
        <v>2087908</v>
      </c>
      <c r="BG97" s="11">
        <v>2201673</v>
      </c>
      <c r="BH97" s="17">
        <v>2.1999999999999999E-2</v>
      </c>
      <c r="BI97" s="18">
        <v>2.81E-2</v>
      </c>
      <c r="BJ97" s="17">
        <v>0.28000000000000003</v>
      </c>
      <c r="BK97" s="18">
        <v>0.28000000000000003</v>
      </c>
      <c r="BL97" s="10">
        <v>732359</v>
      </c>
      <c r="BM97" s="11">
        <v>772263</v>
      </c>
      <c r="BN97" s="10">
        <v>0</v>
      </c>
      <c r="BO97" s="11">
        <v>0</v>
      </c>
      <c r="BP97" s="77">
        <f t="shared" si="35"/>
        <v>-202686</v>
      </c>
    </row>
    <row r="98" spans="1:68">
      <c r="A98" s="3" t="s">
        <v>187</v>
      </c>
      <c r="B98" s="3" t="s">
        <v>188</v>
      </c>
      <c r="C98" s="3" t="str">
        <f t="shared" si="34"/>
        <v>32312 - Great Northern</v>
      </c>
      <c r="D98" s="19">
        <v>0</v>
      </c>
      <c r="E98" s="20">
        <v>0</v>
      </c>
      <c r="F98" s="21">
        <v>189000</v>
      </c>
      <c r="G98" s="22">
        <v>189000</v>
      </c>
      <c r="H98" s="10">
        <v>563602.13699999999</v>
      </c>
      <c r="I98" s="11">
        <v>623163.90242436645</v>
      </c>
      <c r="J98" s="10">
        <v>607358</v>
      </c>
      <c r="K98" s="11">
        <v>635487</v>
      </c>
      <c r="L98" s="17">
        <v>4.2700000000000002E-2</v>
      </c>
      <c r="M98" s="18">
        <v>1.09E-2</v>
      </c>
      <c r="N98" s="17">
        <v>0.28000000000000003</v>
      </c>
      <c r="O98" s="18">
        <v>0.28000000000000003</v>
      </c>
      <c r="P98" s="10">
        <v>258226</v>
      </c>
      <c r="Q98" s="11">
        <v>270185</v>
      </c>
      <c r="R98" s="10">
        <v>0</v>
      </c>
      <c r="S98" s="11">
        <v>0</v>
      </c>
      <c r="T98" s="35">
        <v>0</v>
      </c>
      <c r="U98" s="36">
        <v>0</v>
      </c>
      <c r="V98" s="37">
        <v>189000</v>
      </c>
      <c r="W98" s="38">
        <v>189000</v>
      </c>
      <c r="X98" s="10">
        <v>589619.20133231138</v>
      </c>
      <c r="Y98" s="11">
        <v>610138.04770450457</v>
      </c>
      <c r="Z98" s="10">
        <v>613151</v>
      </c>
      <c r="AA98" s="11">
        <v>641290</v>
      </c>
      <c r="AB98" s="17">
        <v>2.1999999999999999E-2</v>
      </c>
      <c r="AC98" s="18">
        <v>2.81E-2</v>
      </c>
      <c r="AD98" s="17">
        <v>0.24</v>
      </c>
      <c r="AE98" s="18">
        <v>0.24</v>
      </c>
      <c r="AF98" s="10">
        <v>223448</v>
      </c>
      <c r="AG98" s="11">
        <v>233703</v>
      </c>
      <c r="AH98" s="10">
        <v>0</v>
      </c>
      <c r="AI98" s="11">
        <v>0</v>
      </c>
      <c r="AJ98" s="19">
        <v>0</v>
      </c>
      <c r="AK98" s="20">
        <v>0</v>
      </c>
      <c r="AL98" s="21">
        <v>189000</v>
      </c>
      <c r="AM98" s="22">
        <v>189000</v>
      </c>
      <c r="AN98" s="10">
        <v>563602.13699999999</v>
      </c>
      <c r="AO98" s="11">
        <v>623163.90242436645</v>
      </c>
      <c r="AP98" s="10">
        <v>607358</v>
      </c>
      <c r="AQ98" s="11">
        <v>635487</v>
      </c>
      <c r="AR98" s="17">
        <v>4.2700000000000002E-2</v>
      </c>
      <c r="AS98" s="18">
        <v>1.09E-2</v>
      </c>
      <c r="AT98" s="17">
        <v>0.28000000000000003</v>
      </c>
      <c r="AU98" s="18">
        <v>0.28000000000000003</v>
      </c>
      <c r="AV98" s="10">
        <v>258226</v>
      </c>
      <c r="AW98" s="11">
        <v>270185</v>
      </c>
      <c r="AX98" s="10">
        <v>0</v>
      </c>
      <c r="AY98" s="11">
        <v>0</v>
      </c>
      <c r="AZ98" s="35">
        <v>0</v>
      </c>
      <c r="BA98" s="36">
        <v>0</v>
      </c>
      <c r="BB98" s="37">
        <v>189000</v>
      </c>
      <c r="BC98" s="38">
        <v>189000</v>
      </c>
      <c r="BD98" s="10">
        <v>666991.76370426361</v>
      </c>
      <c r="BE98" s="11">
        <v>688268.76962865819</v>
      </c>
      <c r="BF98" s="10">
        <v>693611</v>
      </c>
      <c r="BG98" s="11">
        <v>723410</v>
      </c>
      <c r="BH98" s="17">
        <v>2.1999999999999999E-2</v>
      </c>
      <c r="BI98" s="18">
        <v>2.81E-2</v>
      </c>
      <c r="BJ98" s="17">
        <v>0.28000000000000003</v>
      </c>
      <c r="BK98" s="18">
        <v>0.28000000000000003</v>
      </c>
      <c r="BL98" s="10">
        <v>294898</v>
      </c>
      <c r="BM98" s="11">
        <v>307568</v>
      </c>
      <c r="BN98" s="10">
        <v>0</v>
      </c>
      <c r="BO98" s="11">
        <v>0</v>
      </c>
      <c r="BP98" s="77">
        <f t="shared" si="35"/>
        <v>0</v>
      </c>
    </row>
    <row r="99" spans="1:68">
      <c r="A99" s="3" t="s">
        <v>189</v>
      </c>
      <c r="B99" s="3" t="s">
        <v>190</v>
      </c>
      <c r="C99" s="3" t="str">
        <f t="shared" si="34"/>
        <v>06103 - Green Mountain</v>
      </c>
      <c r="D99" s="19">
        <v>12218</v>
      </c>
      <c r="E99" s="20">
        <v>23446</v>
      </c>
      <c r="F99" s="21">
        <v>400000</v>
      </c>
      <c r="G99" s="22">
        <v>400000</v>
      </c>
      <c r="H99" s="10">
        <v>1317913.5248214041</v>
      </c>
      <c r="I99" s="11">
        <v>1497906.9029375829</v>
      </c>
      <c r="J99" s="10">
        <v>1420232</v>
      </c>
      <c r="K99" s="11">
        <v>1527529</v>
      </c>
      <c r="L99" s="17">
        <v>4.2700000000000002E-2</v>
      </c>
      <c r="M99" s="18">
        <v>1.09E-2</v>
      </c>
      <c r="N99" s="17">
        <v>0.37580000000000002</v>
      </c>
      <c r="O99" s="18">
        <v>0.37580000000000002</v>
      </c>
      <c r="P99" s="10">
        <v>631381</v>
      </c>
      <c r="Q99" s="11">
        <v>679081</v>
      </c>
      <c r="R99" s="10">
        <v>12218.111999999999</v>
      </c>
      <c r="S99" s="11">
        <v>23446.025000000001</v>
      </c>
      <c r="T99" s="35">
        <v>15450</v>
      </c>
      <c r="U99" s="36">
        <v>14602</v>
      </c>
      <c r="V99" s="37">
        <v>400000</v>
      </c>
      <c r="W99" s="38">
        <v>400000</v>
      </c>
      <c r="X99" s="10">
        <v>1253041.441383735</v>
      </c>
      <c r="Y99" s="11">
        <v>1271319.9126792098</v>
      </c>
      <c r="Z99" s="10">
        <v>1303050</v>
      </c>
      <c r="AA99" s="11">
        <v>1336230</v>
      </c>
      <c r="AB99" s="17">
        <v>2.1999999999999999E-2</v>
      </c>
      <c r="AC99" s="18">
        <v>2.81E-2</v>
      </c>
      <c r="AD99" s="17">
        <v>0.33579999999999999</v>
      </c>
      <c r="AE99" s="18">
        <v>0.33579999999999999</v>
      </c>
      <c r="AF99" s="10">
        <v>517627</v>
      </c>
      <c r="AG99" s="11">
        <v>530808</v>
      </c>
      <c r="AH99" s="10">
        <v>15449.862999999999</v>
      </c>
      <c r="AI99" s="11">
        <v>14602.108</v>
      </c>
      <c r="AJ99" s="19">
        <v>12218</v>
      </c>
      <c r="AK99" s="20">
        <v>23446</v>
      </c>
      <c r="AL99" s="21">
        <v>400000</v>
      </c>
      <c r="AM99" s="22">
        <v>400000</v>
      </c>
      <c r="AN99" s="10">
        <v>1317913.5248214041</v>
      </c>
      <c r="AO99" s="11">
        <v>1497906.9029375829</v>
      </c>
      <c r="AP99" s="10">
        <v>1420232</v>
      </c>
      <c r="AQ99" s="11">
        <v>1527529</v>
      </c>
      <c r="AR99" s="17">
        <v>4.2700000000000002E-2</v>
      </c>
      <c r="AS99" s="18">
        <v>1.09E-2</v>
      </c>
      <c r="AT99" s="17">
        <v>0.37580000000000002</v>
      </c>
      <c r="AU99" s="18">
        <v>0.37580000000000002</v>
      </c>
      <c r="AV99" s="10">
        <v>631381</v>
      </c>
      <c r="AW99" s="11">
        <v>679081</v>
      </c>
      <c r="AX99" s="10">
        <v>12218.111999999999</v>
      </c>
      <c r="AY99" s="11">
        <v>23446.025000000001</v>
      </c>
      <c r="AZ99" s="35">
        <v>24151</v>
      </c>
      <c r="BA99" s="36">
        <v>23304</v>
      </c>
      <c r="BB99" s="37">
        <v>400000</v>
      </c>
      <c r="BC99" s="38">
        <v>400000</v>
      </c>
      <c r="BD99" s="10">
        <v>1459853.2324302352</v>
      </c>
      <c r="BE99" s="11">
        <v>1479899.8181765587</v>
      </c>
      <c r="BF99" s="10">
        <v>1518116</v>
      </c>
      <c r="BG99" s="11">
        <v>1555459</v>
      </c>
      <c r="BH99" s="17">
        <v>2.1999999999999999E-2</v>
      </c>
      <c r="BI99" s="18">
        <v>2.81E-2</v>
      </c>
      <c r="BJ99" s="17">
        <v>0.37580000000000002</v>
      </c>
      <c r="BK99" s="18">
        <v>0.37580000000000002</v>
      </c>
      <c r="BL99" s="10">
        <v>674897</v>
      </c>
      <c r="BM99" s="11">
        <v>691497</v>
      </c>
      <c r="BN99" s="10">
        <v>24151.112000000001</v>
      </c>
      <c r="BO99" s="11">
        <v>23304.370999999999</v>
      </c>
      <c r="BP99" s="77">
        <f t="shared" si="35"/>
        <v>0</v>
      </c>
    </row>
    <row r="100" spans="1:68">
      <c r="A100" s="3" t="s">
        <v>191</v>
      </c>
      <c r="B100" s="3" t="s">
        <v>192</v>
      </c>
      <c r="C100" s="3" t="str">
        <f t="shared" si="34"/>
        <v>34324 - Griffin</v>
      </c>
      <c r="D100" s="19">
        <v>0</v>
      </c>
      <c r="E100" s="20">
        <v>0</v>
      </c>
      <c r="F100" s="21">
        <v>2275000</v>
      </c>
      <c r="G100" s="22">
        <v>2275000</v>
      </c>
      <c r="H100" s="10">
        <v>6074987.9274480445</v>
      </c>
      <c r="I100" s="11">
        <v>6708532.4878722122</v>
      </c>
      <c r="J100" s="10">
        <v>6546628</v>
      </c>
      <c r="K100" s="11">
        <v>6841199</v>
      </c>
      <c r="L100" s="17">
        <v>4.2700000000000002E-2</v>
      </c>
      <c r="M100" s="18">
        <v>1.09E-2</v>
      </c>
      <c r="N100" s="17">
        <v>0.28000000000000003</v>
      </c>
      <c r="O100" s="18">
        <v>0.28000000000000003</v>
      </c>
      <c r="P100" s="10">
        <v>2496368</v>
      </c>
      <c r="Q100" s="11">
        <v>2608694</v>
      </c>
      <c r="R100" s="10">
        <v>0</v>
      </c>
      <c r="S100" s="11">
        <v>0</v>
      </c>
      <c r="T100" s="35">
        <v>0</v>
      </c>
      <c r="U100" s="36">
        <v>0</v>
      </c>
      <c r="V100" s="37">
        <v>1960947</v>
      </c>
      <c r="W100" s="38">
        <v>2092332</v>
      </c>
      <c r="X100" s="10">
        <v>5769337.5362757156</v>
      </c>
      <c r="Y100" s="11">
        <v>6090601.2998965299</v>
      </c>
      <c r="Z100" s="10">
        <v>5999592</v>
      </c>
      <c r="AA100" s="11">
        <v>6401570</v>
      </c>
      <c r="AB100" s="17">
        <v>2.1999999999999999E-2</v>
      </c>
      <c r="AC100" s="18">
        <v>2.81E-2</v>
      </c>
      <c r="AD100" s="17">
        <v>0.24</v>
      </c>
      <c r="AE100" s="18">
        <v>0.24</v>
      </c>
      <c r="AF100" s="10">
        <v>1960947</v>
      </c>
      <c r="AG100" s="11">
        <v>2092332</v>
      </c>
      <c r="AH100" s="10">
        <v>0</v>
      </c>
      <c r="AI100" s="11">
        <v>0</v>
      </c>
      <c r="AJ100" s="19">
        <v>0</v>
      </c>
      <c r="AK100" s="20">
        <v>0</v>
      </c>
      <c r="AL100" s="21">
        <v>2275000</v>
      </c>
      <c r="AM100" s="22">
        <v>2275000</v>
      </c>
      <c r="AN100" s="10">
        <v>6074987.9274480445</v>
      </c>
      <c r="AO100" s="11">
        <v>6708532.4878722122</v>
      </c>
      <c r="AP100" s="10">
        <v>6546628</v>
      </c>
      <c r="AQ100" s="11">
        <v>6841199</v>
      </c>
      <c r="AR100" s="17">
        <v>4.2700000000000002E-2</v>
      </c>
      <c r="AS100" s="18">
        <v>1.09E-2</v>
      </c>
      <c r="AT100" s="17">
        <v>0.28000000000000003</v>
      </c>
      <c r="AU100" s="18">
        <v>0.28000000000000003</v>
      </c>
      <c r="AV100" s="10">
        <v>2496368</v>
      </c>
      <c r="AW100" s="11">
        <v>2608694</v>
      </c>
      <c r="AX100" s="10">
        <v>0</v>
      </c>
      <c r="AY100" s="11">
        <v>0</v>
      </c>
      <c r="AZ100" s="35">
        <v>0</v>
      </c>
      <c r="BA100" s="36">
        <v>0</v>
      </c>
      <c r="BB100" s="37">
        <v>2275000</v>
      </c>
      <c r="BC100" s="38">
        <v>2275000</v>
      </c>
      <c r="BD100" s="10">
        <v>6766648.8410333795</v>
      </c>
      <c r="BE100" s="11">
        <v>7096260.5812129714</v>
      </c>
      <c r="BF100" s="10">
        <v>7036707</v>
      </c>
      <c r="BG100" s="11">
        <v>7458575</v>
      </c>
      <c r="BH100" s="17">
        <v>2.1999999999999999E-2</v>
      </c>
      <c r="BI100" s="18">
        <v>2.81E-2</v>
      </c>
      <c r="BJ100" s="17">
        <v>0.28000000000000003</v>
      </c>
      <c r="BK100" s="18">
        <v>0.28000000000000003</v>
      </c>
      <c r="BL100" s="10">
        <v>2683245</v>
      </c>
      <c r="BM100" s="11">
        <v>2844112</v>
      </c>
      <c r="BN100" s="10">
        <v>0</v>
      </c>
      <c r="BO100" s="11">
        <v>0</v>
      </c>
      <c r="BP100" s="77">
        <f t="shared" si="35"/>
        <v>-314053</v>
      </c>
    </row>
    <row r="101" spans="1:68">
      <c r="A101" s="3" t="s">
        <v>193</v>
      </c>
      <c r="B101" s="3" t="s">
        <v>194</v>
      </c>
      <c r="C101" s="3" t="str">
        <f t="shared" si="34"/>
        <v>22204 - Harrington</v>
      </c>
      <c r="D101" s="19">
        <v>77414</v>
      </c>
      <c r="E101" s="20">
        <v>76943</v>
      </c>
      <c r="F101" s="21">
        <v>535000</v>
      </c>
      <c r="G101" s="22">
        <v>535000</v>
      </c>
      <c r="H101" s="10">
        <v>2062476.4094</v>
      </c>
      <c r="I101" s="11">
        <v>2227472.1938768346</v>
      </c>
      <c r="J101" s="10">
        <v>2222600</v>
      </c>
      <c r="K101" s="11">
        <v>2271522</v>
      </c>
      <c r="L101" s="17">
        <v>4.2700000000000002E-2</v>
      </c>
      <c r="M101" s="18">
        <v>1.09E-2</v>
      </c>
      <c r="N101" s="17">
        <v>0.37010000000000004</v>
      </c>
      <c r="O101" s="18">
        <v>0.37010000000000004</v>
      </c>
      <c r="P101" s="10">
        <v>822584</v>
      </c>
      <c r="Q101" s="11">
        <v>840690</v>
      </c>
      <c r="R101" s="10">
        <v>77414.47</v>
      </c>
      <c r="S101" s="11">
        <v>76943.486000000004</v>
      </c>
      <c r="T101" s="35">
        <v>55126</v>
      </c>
      <c r="U101" s="36">
        <v>49074</v>
      </c>
      <c r="V101" s="37">
        <v>535000</v>
      </c>
      <c r="W101" s="38">
        <v>535000</v>
      </c>
      <c r="X101" s="10">
        <v>1898571.3617621607</v>
      </c>
      <c r="Y101" s="11">
        <v>1877389.8136268684</v>
      </c>
      <c r="Z101" s="10">
        <v>1974344</v>
      </c>
      <c r="AA101" s="11">
        <v>1973244</v>
      </c>
      <c r="AB101" s="17">
        <v>2.1999999999999999E-2</v>
      </c>
      <c r="AC101" s="18">
        <v>2.81E-2</v>
      </c>
      <c r="AD101" s="17">
        <v>0.3301</v>
      </c>
      <c r="AE101" s="18">
        <v>0.3301</v>
      </c>
      <c r="AF101" s="10">
        <v>651731</v>
      </c>
      <c r="AG101" s="11">
        <v>651368</v>
      </c>
      <c r="AH101" s="10">
        <v>55125.928999999996</v>
      </c>
      <c r="AI101" s="11">
        <v>49073.88</v>
      </c>
      <c r="AJ101" s="19">
        <v>77414</v>
      </c>
      <c r="AK101" s="20">
        <v>76943</v>
      </c>
      <c r="AL101" s="21">
        <v>535000</v>
      </c>
      <c r="AM101" s="22">
        <v>535000</v>
      </c>
      <c r="AN101" s="10">
        <v>2062476.4094</v>
      </c>
      <c r="AO101" s="11">
        <v>2227472.1938768346</v>
      </c>
      <c r="AP101" s="10">
        <v>2222600</v>
      </c>
      <c r="AQ101" s="11">
        <v>2271522</v>
      </c>
      <c r="AR101" s="17">
        <v>4.2700000000000002E-2</v>
      </c>
      <c r="AS101" s="18">
        <v>1.09E-2</v>
      </c>
      <c r="AT101" s="17">
        <v>0.37010000000000004</v>
      </c>
      <c r="AU101" s="18">
        <v>0.37010000000000004</v>
      </c>
      <c r="AV101" s="10">
        <v>822584</v>
      </c>
      <c r="AW101" s="11">
        <v>840690</v>
      </c>
      <c r="AX101" s="10">
        <v>77414.47</v>
      </c>
      <c r="AY101" s="11">
        <v>76943.486000000004</v>
      </c>
      <c r="AZ101" s="35">
        <v>66693</v>
      </c>
      <c r="BA101" s="36">
        <v>59469</v>
      </c>
      <c r="BB101" s="37">
        <v>535000</v>
      </c>
      <c r="BC101" s="38">
        <v>535000</v>
      </c>
      <c r="BD101" s="10">
        <v>2096071.1940140848</v>
      </c>
      <c r="BE101" s="11">
        <v>2075963.8868434678</v>
      </c>
      <c r="BF101" s="10">
        <v>2179726</v>
      </c>
      <c r="BG101" s="11">
        <v>2181957</v>
      </c>
      <c r="BH101" s="17">
        <v>2.1999999999999999E-2</v>
      </c>
      <c r="BI101" s="18">
        <v>2.81E-2</v>
      </c>
      <c r="BJ101" s="17">
        <v>0.37010000000000004</v>
      </c>
      <c r="BK101" s="18">
        <v>0.37010000000000004</v>
      </c>
      <c r="BL101" s="10">
        <v>806717</v>
      </c>
      <c r="BM101" s="11">
        <v>807542</v>
      </c>
      <c r="BN101" s="10">
        <v>66693.027000000002</v>
      </c>
      <c r="BO101" s="11">
        <v>59468.817000000003</v>
      </c>
      <c r="BP101" s="77">
        <f t="shared" si="35"/>
        <v>0</v>
      </c>
    </row>
    <row r="102" spans="1:68">
      <c r="A102" s="3" t="s">
        <v>195</v>
      </c>
      <c r="B102" s="3" t="s">
        <v>196</v>
      </c>
      <c r="C102" s="3" t="str">
        <f t="shared" si="34"/>
        <v>39203 - Highland</v>
      </c>
      <c r="D102" s="19">
        <v>1059873</v>
      </c>
      <c r="E102" s="20">
        <v>1089574</v>
      </c>
      <c r="F102" s="21">
        <v>1499850</v>
      </c>
      <c r="G102" s="22">
        <v>1499850</v>
      </c>
      <c r="H102" s="10">
        <v>12301264.99161263</v>
      </c>
      <c r="I102" s="11">
        <v>13364517.986369459</v>
      </c>
      <c r="J102" s="10">
        <v>13256290</v>
      </c>
      <c r="K102" s="11">
        <v>13628812</v>
      </c>
      <c r="L102" s="17">
        <v>4.2700000000000002E-2</v>
      </c>
      <c r="M102" s="18">
        <v>1.09E-2</v>
      </c>
      <c r="N102" s="17">
        <v>0.28000000000000003</v>
      </c>
      <c r="O102" s="18">
        <v>0.28000000000000003</v>
      </c>
      <c r="P102" s="10">
        <v>3720982</v>
      </c>
      <c r="Q102" s="11">
        <v>3825547</v>
      </c>
      <c r="R102" s="10">
        <v>1059873.2309999999</v>
      </c>
      <c r="S102" s="11">
        <v>1089573.8840000001</v>
      </c>
      <c r="T102" s="35">
        <v>811516</v>
      </c>
      <c r="U102" s="36">
        <v>814483</v>
      </c>
      <c r="V102" s="37">
        <v>1499850</v>
      </c>
      <c r="W102" s="38">
        <v>1499850</v>
      </c>
      <c r="X102" s="10">
        <v>11269990.155941408</v>
      </c>
      <c r="Y102" s="11">
        <v>11330717.500780616</v>
      </c>
      <c r="Z102" s="10">
        <v>11719777</v>
      </c>
      <c r="AA102" s="11">
        <v>11909231</v>
      </c>
      <c r="AB102" s="17">
        <v>2.1999999999999999E-2</v>
      </c>
      <c r="AC102" s="18">
        <v>2.81E-2</v>
      </c>
      <c r="AD102" s="17">
        <v>0.24</v>
      </c>
      <c r="AE102" s="18">
        <v>0.24</v>
      </c>
      <c r="AF102" s="10">
        <v>2819734</v>
      </c>
      <c r="AG102" s="11">
        <v>2865316</v>
      </c>
      <c r="AH102" s="10">
        <v>811516.27300000004</v>
      </c>
      <c r="AI102" s="11">
        <v>814483.424</v>
      </c>
      <c r="AJ102" s="19">
        <v>1059873</v>
      </c>
      <c r="AK102" s="20">
        <v>1089574</v>
      </c>
      <c r="AL102" s="21">
        <v>1499850</v>
      </c>
      <c r="AM102" s="22">
        <v>1499850</v>
      </c>
      <c r="AN102" s="10">
        <v>12301264.99161263</v>
      </c>
      <c r="AO102" s="11">
        <v>13364517.986369459</v>
      </c>
      <c r="AP102" s="10">
        <v>13256290</v>
      </c>
      <c r="AQ102" s="11">
        <v>13628812</v>
      </c>
      <c r="AR102" s="17">
        <v>4.2700000000000002E-2</v>
      </c>
      <c r="AS102" s="18">
        <v>1.09E-2</v>
      </c>
      <c r="AT102" s="17">
        <v>0.28000000000000003</v>
      </c>
      <c r="AU102" s="18">
        <v>0.28000000000000003</v>
      </c>
      <c r="AV102" s="10">
        <v>3720982</v>
      </c>
      <c r="AW102" s="11">
        <v>3825547</v>
      </c>
      <c r="AX102" s="10">
        <v>1059873.2309999999</v>
      </c>
      <c r="AY102" s="11">
        <v>1089573.8840000001</v>
      </c>
      <c r="AZ102" s="35">
        <v>1060007</v>
      </c>
      <c r="BA102" s="36">
        <v>1065823</v>
      </c>
      <c r="BB102" s="37">
        <v>1499850</v>
      </c>
      <c r="BC102" s="38">
        <v>1499850</v>
      </c>
      <c r="BD102" s="10">
        <v>12850328.432003228</v>
      </c>
      <c r="BE102" s="11">
        <v>12923033.786470136</v>
      </c>
      <c r="BF102" s="10">
        <v>13363186</v>
      </c>
      <c r="BG102" s="11">
        <v>13582847</v>
      </c>
      <c r="BH102" s="17">
        <v>2.1999999999999999E-2</v>
      </c>
      <c r="BI102" s="18">
        <v>2.81E-2</v>
      </c>
      <c r="BJ102" s="17">
        <v>0.28000000000000003</v>
      </c>
      <c r="BK102" s="18">
        <v>0.28000000000000003</v>
      </c>
      <c r="BL102" s="10">
        <v>3750987</v>
      </c>
      <c r="BM102" s="11">
        <v>3812645</v>
      </c>
      <c r="BN102" s="10">
        <v>1060006.844</v>
      </c>
      <c r="BO102" s="11">
        <v>1065823.2949999999</v>
      </c>
      <c r="BP102" s="77">
        <f t="shared" si="35"/>
        <v>0</v>
      </c>
    </row>
    <row r="103" spans="1:68">
      <c r="A103" s="3" t="s">
        <v>197</v>
      </c>
      <c r="B103" s="3" t="s">
        <v>198</v>
      </c>
      <c r="C103" s="3" t="str">
        <f t="shared" si="34"/>
        <v>17401 - Highline</v>
      </c>
      <c r="D103" s="19">
        <v>5575386</v>
      </c>
      <c r="E103" s="20">
        <v>5690292</v>
      </c>
      <c r="F103" s="21">
        <v>52596397.843999997</v>
      </c>
      <c r="G103" s="22">
        <v>54116006.745999999</v>
      </c>
      <c r="H103" s="10">
        <v>187869097.78221107</v>
      </c>
      <c r="I103" s="11">
        <v>204106773.12585634</v>
      </c>
      <c r="J103" s="10">
        <v>202454571</v>
      </c>
      <c r="K103" s="11">
        <v>208143155</v>
      </c>
      <c r="L103" s="17">
        <v>4.2700000000000002E-2</v>
      </c>
      <c r="M103" s="18">
        <v>1.09E-2</v>
      </c>
      <c r="N103" s="17">
        <v>0.28949999999999998</v>
      </c>
      <c r="O103" s="18">
        <v>0.28949999999999998</v>
      </c>
      <c r="P103" s="10">
        <v>58171784</v>
      </c>
      <c r="Q103" s="11">
        <v>59806299</v>
      </c>
      <c r="R103" s="10">
        <v>5575386.1560000004</v>
      </c>
      <c r="S103" s="11">
        <v>5690292.2539999997</v>
      </c>
      <c r="T103" s="35">
        <v>4266196</v>
      </c>
      <c r="U103" s="36">
        <v>4125740</v>
      </c>
      <c r="V103" s="37">
        <v>40291436.114</v>
      </c>
      <c r="W103" s="38">
        <v>41338199.623000003</v>
      </c>
      <c r="X103" s="10">
        <v>173029250.93211803</v>
      </c>
      <c r="Y103" s="11">
        <v>174676291.76567203</v>
      </c>
      <c r="Z103" s="10">
        <v>179934867</v>
      </c>
      <c r="AA103" s="11">
        <v>183594761</v>
      </c>
      <c r="AB103" s="17">
        <v>2.1999999999999999E-2</v>
      </c>
      <c r="AC103" s="18">
        <v>2.81E-2</v>
      </c>
      <c r="AD103" s="17">
        <v>0.24949999999999997</v>
      </c>
      <c r="AE103" s="18">
        <v>0.24949999999999997</v>
      </c>
      <c r="AF103" s="10">
        <v>44557632</v>
      </c>
      <c r="AG103" s="11">
        <v>45463940</v>
      </c>
      <c r="AH103" s="10">
        <v>4266195.8859999999</v>
      </c>
      <c r="AI103" s="11">
        <v>4125740.3769999999</v>
      </c>
      <c r="AJ103" s="19">
        <v>5575386</v>
      </c>
      <c r="AK103" s="20">
        <v>5690292</v>
      </c>
      <c r="AL103" s="21">
        <v>52596397.843999997</v>
      </c>
      <c r="AM103" s="22">
        <v>54116006.745999999</v>
      </c>
      <c r="AN103" s="10">
        <v>187869097.78221107</v>
      </c>
      <c r="AO103" s="11">
        <v>204106773.12585634</v>
      </c>
      <c r="AP103" s="10">
        <v>202454571</v>
      </c>
      <c r="AQ103" s="11">
        <v>208143155</v>
      </c>
      <c r="AR103" s="17">
        <v>4.2700000000000002E-2</v>
      </c>
      <c r="AS103" s="18">
        <v>1.09E-2</v>
      </c>
      <c r="AT103" s="17">
        <v>0.28949999999999998</v>
      </c>
      <c r="AU103" s="18">
        <v>0.28949999999999998</v>
      </c>
      <c r="AV103" s="10">
        <v>58171784</v>
      </c>
      <c r="AW103" s="11">
        <v>59806299</v>
      </c>
      <c r="AX103" s="10">
        <v>5575386.1560000004</v>
      </c>
      <c r="AY103" s="11">
        <v>5690292.2539999997</v>
      </c>
      <c r="AZ103" s="35">
        <v>5435300</v>
      </c>
      <c r="BA103" s="36">
        <v>5292352</v>
      </c>
      <c r="BB103" s="37">
        <v>53371436.787</v>
      </c>
      <c r="BC103" s="38">
        <v>54694211.608999997</v>
      </c>
      <c r="BD103" s="10">
        <v>196809695.04896712</v>
      </c>
      <c r="BE103" s="11">
        <v>198629096.53283736</v>
      </c>
      <c r="BF103" s="10">
        <v>204664391</v>
      </c>
      <c r="BG103" s="11">
        <v>208770527</v>
      </c>
      <c r="BH103" s="17">
        <v>2.1999999999999999E-2</v>
      </c>
      <c r="BI103" s="18">
        <v>2.81E-2</v>
      </c>
      <c r="BJ103" s="17">
        <v>0.28949999999999998</v>
      </c>
      <c r="BK103" s="18">
        <v>0.28949999999999998</v>
      </c>
      <c r="BL103" s="10">
        <v>58806737</v>
      </c>
      <c r="BM103" s="11">
        <v>59986564</v>
      </c>
      <c r="BN103" s="10">
        <v>5435300.2130000005</v>
      </c>
      <c r="BO103" s="11">
        <v>5292352.3909999998</v>
      </c>
      <c r="BP103" s="77">
        <f t="shared" si="35"/>
        <v>-13080000.673</v>
      </c>
    </row>
    <row r="104" spans="1:68">
      <c r="A104" s="3" t="s">
        <v>199</v>
      </c>
      <c r="B104" s="3" t="s">
        <v>200</v>
      </c>
      <c r="C104" s="3" t="str">
        <f t="shared" si="34"/>
        <v>06098 - Hockinson</v>
      </c>
      <c r="D104" s="19">
        <v>629020</v>
      </c>
      <c r="E104" s="20">
        <v>638588</v>
      </c>
      <c r="F104" s="21">
        <v>3350000</v>
      </c>
      <c r="G104" s="22">
        <v>3350000</v>
      </c>
      <c r="H104" s="10">
        <v>14992885.882704886</v>
      </c>
      <c r="I104" s="11">
        <v>16251171.081302229</v>
      </c>
      <c r="J104" s="10">
        <v>16156879</v>
      </c>
      <c r="K104" s="11">
        <v>16572552</v>
      </c>
      <c r="L104" s="17">
        <v>4.2700000000000002E-2</v>
      </c>
      <c r="M104" s="18">
        <v>1.09E-2</v>
      </c>
      <c r="N104" s="17">
        <v>0.28000000000000003</v>
      </c>
      <c r="O104" s="18">
        <v>0.28000000000000003</v>
      </c>
      <c r="P104" s="10">
        <v>4574761</v>
      </c>
      <c r="Q104" s="11">
        <v>4692458</v>
      </c>
      <c r="R104" s="10">
        <v>629020.05599999998</v>
      </c>
      <c r="S104" s="11">
        <v>638587.90500000003</v>
      </c>
      <c r="T104" s="35">
        <v>482128</v>
      </c>
      <c r="U104" s="36">
        <v>516563</v>
      </c>
      <c r="V104" s="37">
        <v>2995856.2779999999</v>
      </c>
      <c r="W104" s="38">
        <v>3113956.2</v>
      </c>
      <c r="X104" s="10">
        <v>13780580.389505981</v>
      </c>
      <c r="Y104" s="11">
        <v>14232399.15546399</v>
      </c>
      <c r="Z104" s="10">
        <v>14330565</v>
      </c>
      <c r="AA104" s="11">
        <v>14959065</v>
      </c>
      <c r="AB104" s="17">
        <v>2.1999999999999999E-2</v>
      </c>
      <c r="AC104" s="18">
        <v>2.81E-2</v>
      </c>
      <c r="AD104" s="17">
        <v>0.24</v>
      </c>
      <c r="AE104" s="18">
        <v>0.24</v>
      </c>
      <c r="AF104" s="10">
        <v>3477984</v>
      </c>
      <c r="AG104" s="11">
        <v>3630519</v>
      </c>
      <c r="AH104" s="10">
        <v>482127.72200000001</v>
      </c>
      <c r="AI104" s="11">
        <v>516562.8</v>
      </c>
      <c r="AJ104" s="19">
        <v>629020</v>
      </c>
      <c r="AK104" s="20">
        <v>638588</v>
      </c>
      <c r="AL104" s="21">
        <v>3350000</v>
      </c>
      <c r="AM104" s="22">
        <v>3350000</v>
      </c>
      <c r="AN104" s="10">
        <v>14992885.882704886</v>
      </c>
      <c r="AO104" s="11">
        <v>16251171.081302229</v>
      </c>
      <c r="AP104" s="10">
        <v>16156879</v>
      </c>
      <c r="AQ104" s="11">
        <v>16572552</v>
      </c>
      <c r="AR104" s="17">
        <v>4.2700000000000002E-2</v>
      </c>
      <c r="AS104" s="18">
        <v>1.09E-2</v>
      </c>
      <c r="AT104" s="17">
        <v>0.28000000000000003</v>
      </c>
      <c r="AU104" s="18">
        <v>0.28000000000000003</v>
      </c>
      <c r="AV104" s="10">
        <v>4574761</v>
      </c>
      <c r="AW104" s="11">
        <v>4692458</v>
      </c>
      <c r="AX104" s="10">
        <v>629020.05599999998</v>
      </c>
      <c r="AY104" s="11">
        <v>638587.90500000003</v>
      </c>
      <c r="AZ104" s="35">
        <v>668568</v>
      </c>
      <c r="BA104" s="36">
        <v>711298</v>
      </c>
      <c r="BB104" s="37">
        <v>3350000</v>
      </c>
      <c r="BC104" s="38">
        <v>3350000</v>
      </c>
      <c r="BD104" s="10">
        <v>16021349.79291844</v>
      </c>
      <c r="BE104" s="11">
        <v>16491969.509203808</v>
      </c>
      <c r="BF104" s="10">
        <v>16660764</v>
      </c>
      <c r="BG104" s="11">
        <v>17334002</v>
      </c>
      <c r="BH104" s="17">
        <v>2.1999999999999999E-2</v>
      </c>
      <c r="BI104" s="18">
        <v>2.81E-2</v>
      </c>
      <c r="BJ104" s="17">
        <v>0.28000000000000003</v>
      </c>
      <c r="BK104" s="18">
        <v>0.28000000000000003</v>
      </c>
      <c r="BL104" s="10">
        <v>4717434</v>
      </c>
      <c r="BM104" s="11">
        <v>4908060</v>
      </c>
      <c r="BN104" s="10">
        <v>668568.30200000003</v>
      </c>
      <c r="BO104" s="11">
        <v>711297.77800000005</v>
      </c>
      <c r="BP104" s="77">
        <f t="shared" si="35"/>
        <v>-354143.72200000007</v>
      </c>
    </row>
    <row r="105" spans="1:68">
      <c r="A105" s="3" t="s">
        <v>201</v>
      </c>
      <c r="B105" s="3" t="s">
        <v>202</v>
      </c>
      <c r="C105" s="3" t="str">
        <f t="shared" si="34"/>
        <v>23404 - Hood Canal</v>
      </c>
      <c r="D105" s="19">
        <v>0</v>
      </c>
      <c r="E105" s="20">
        <v>0</v>
      </c>
      <c r="F105" s="21">
        <v>1655806</v>
      </c>
      <c r="G105" s="22">
        <v>1741139</v>
      </c>
      <c r="H105" s="10">
        <v>3730242.4756228379</v>
      </c>
      <c r="I105" s="11">
        <v>4145040.3447312457</v>
      </c>
      <c r="J105" s="10">
        <v>4019845</v>
      </c>
      <c r="K105" s="11">
        <v>4227012</v>
      </c>
      <c r="L105" s="17">
        <v>4.2700000000000002E-2</v>
      </c>
      <c r="M105" s="18">
        <v>1.09E-2</v>
      </c>
      <c r="N105" s="17">
        <v>0.28000000000000003</v>
      </c>
      <c r="O105" s="18">
        <v>0.28000000000000003</v>
      </c>
      <c r="P105" s="10">
        <v>1655806</v>
      </c>
      <c r="Q105" s="11">
        <v>1741139</v>
      </c>
      <c r="R105" s="10">
        <v>0</v>
      </c>
      <c r="S105" s="11">
        <v>0</v>
      </c>
      <c r="T105" s="35">
        <v>0</v>
      </c>
      <c r="U105" s="36">
        <v>0</v>
      </c>
      <c r="V105" s="37">
        <v>1269153</v>
      </c>
      <c r="W105" s="38">
        <v>1302142</v>
      </c>
      <c r="X105" s="10">
        <v>3456726.1102874246</v>
      </c>
      <c r="Y105" s="11">
        <v>3508964.309958179</v>
      </c>
      <c r="Z105" s="10">
        <v>3594684</v>
      </c>
      <c r="AA105" s="11">
        <v>3688122</v>
      </c>
      <c r="AB105" s="17">
        <v>2.1999999999999999E-2</v>
      </c>
      <c r="AC105" s="18">
        <v>2.81E-2</v>
      </c>
      <c r="AD105" s="17">
        <v>0.24</v>
      </c>
      <c r="AE105" s="18">
        <v>0.24</v>
      </c>
      <c r="AF105" s="10">
        <v>1269153</v>
      </c>
      <c r="AG105" s="11">
        <v>1302142</v>
      </c>
      <c r="AH105" s="10">
        <v>0</v>
      </c>
      <c r="AI105" s="11">
        <v>0</v>
      </c>
      <c r="AJ105" s="19">
        <v>0</v>
      </c>
      <c r="AK105" s="20">
        <v>0</v>
      </c>
      <c r="AL105" s="21">
        <v>1655806</v>
      </c>
      <c r="AM105" s="22">
        <v>1741139</v>
      </c>
      <c r="AN105" s="10">
        <v>3730242.4756228379</v>
      </c>
      <c r="AO105" s="11">
        <v>4145040.3447312457</v>
      </c>
      <c r="AP105" s="10">
        <v>4019845</v>
      </c>
      <c r="AQ105" s="11">
        <v>4227012</v>
      </c>
      <c r="AR105" s="17">
        <v>4.2700000000000002E-2</v>
      </c>
      <c r="AS105" s="18">
        <v>1.09E-2</v>
      </c>
      <c r="AT105" s="17">
        <v>0.28000000000000003</v>
      </c>
      <c r="AU105" s="18">
        <v>0.28000000000000003</v>
      </c>
      <c r="AV105" s="10">
        <v>1655806</v>
      </c>
      <c r="AW105" s="11">
        <v>1741139</v>
      </c>
      <c r="AX105" s="10">
        <v>0</v>
      </c>
      <c r="AY105" s="11">
        <v>0</v>
      </c>
      <c r="AZ105" s="35">
        <v>0</v>
      </c>
      <c r="BA105" s="36">
        <v>0</v>
      </c>
      <c r="BB105" s="37">
        <v>1716948</v>
      </c>
      <c r="BC105" s="38">
        <v>1759964</v>
      </c>
      <c r="BD105" s="10">
        <v>4008309.1160698021</v>
      </c>
      <c r="BE105" s="11">
        <v>4065160.1629036693</v>
      </c>
      <c r="BF105" s="10">
        <v>4168281</v>
      </c>
      <c r="BG105" s="11">
        <v>4272716</v>
      </c>
      <c r="BH105" s="17">
        <v>2.1999999999999999E-2</v>
      </c>
      <c r="BI105" s="18">
        <v>2.81E-2</v>
      </c>
      <c r="BJ105" s="17">
        <v>0.28000000000000003</v>
      </c>
      <c r="BK105" s="18">
        <v>0.28000000000000003</v>
      </c>
      <c r="BL105" s="10">
        <v>1716948</v>
      </c>
      <c r="BM105" s="11">
        <v>1759964</v>
      </c>
      <c r="BN105" s="10">
        <v>0</v>
      </c>
      <c r="BO105" s="11">
        <v>0</v>
      </c>
      <c r="BP105" s="77">
        <f t="shared" si="35"/>
        <v>-447795</v>
      </c>
    </row>
    <row r="106" spans="1:68">
      <c r="A106" s="3" t="s">
        <v>203</v>
      </c>
      <c r="B106" s="3" t="s">
        <v>204</v>
      </c>
      <c r="C106" s="3" t="str">
        <f t="shared" si="34"/>
        <v>14028 - Hoquiam</v>
      </c>
      <c r="D106" s="19">
        <v>1534916</v>
      </c>
      <c r="E106" s="20">
        <v>1567026</v>
      </c>
      <c r="F106" s="21">
        <v>2820000</v>
      </c>
      <c r="G106" s="22">
        <v>2820000</v>
      </c>
      <c r="H106" s="10">
        <v>17044735.658536512</v>
      </c>
      <c r="I106" s="11">
        <v>18439552.733940762</v>
      </c>
      <c r="J106" s="10">
        <v>18368027</v>
      </c>
      <c r="K106" s="11">
        <v>18804210</v>
      </c>
      <c r="L106" s="17">
        <v>4.2700000000000002E-2</v>
      </c>
      <c r="M106" s="18">
        <v>1.09E-2</v>
      </c>
      <c r="N106" s="17">
        <v>0.28000000000000003</v>
      </c>
      <c r="O106" s="18">
        <v>0.28000000000000003</v>
      </c>
      <c r="P106" s="10">
        <v>5147820</v>
      </c>
      <c r="Q106" s="11">
        <v>5270064</v>
      </c>
      <c r="R106" s="10">
        <v>1534916.4310000001</v>
      </c>
      <c r="S106" s="11">
        <v>1567026.0360000001</v>
      </c>
      <c r="T106" s="35">
        <v>1167325</v>
      </c>
      <c r="U106" s="36">
        <v>1173625</v>
      </c>
      <c r="V106" s="37">
        <v>2713085.74</v>
      </c>
      <c r="W106" s="38">
        <v>2770471.33</v>
      </c>
      <c r="X106" s="10">
        <v>15533450.037818739</v>
      </c>
      <c r="Y106" s="11">
        <v>15620937.835400041</v>
      </c>
      <c r="Z106" s="10">
        <v>16153392</v>
      </c>
      <c r="AA106" s="11">
        <v>16418498</v>
      </c>
      <c r="AB106" s="17">
        <v>2.1999999999999999E-2</v>
      </c>
      <c r="AC106" s="18">
        <v>2.81E-2</v>
      </c>
      <c r="AD106" s="17">
        <v>0.24</v>
      </c>
      <c r="AE106" s="18">
        <v>0.24</v>
      </c>
      <c r="AF106" s="10">
        <v>3880411</v>
      </c>
      <c r="AG106" s="11">
        <v>3944096</v>
      </c>
      <c r="AH106" s="10">
        <v>1167325.26</v>
      </c>
      <c r="AI106" s="11">
        <v>1173624.67</v>
      </c>
      <c r="AJ106" s="19">
        <v>1534916</v>
      </c>
      <c r="AK106" s="20">
        <v>1567026</v>
      </c>
      <c r="AL106" s="21">
        <v>2820000</v>
      </c>
      <c r="AM106" s="22">
        <v>2820000</v>
      </c>
      <c r="AN106" s="10">
        <v>17044735.658536512</v>
      </c>
      <c r="AO106" s="11">
        <v>18439552.733940762</v>
      </c>
      <c r="AP106" s="10">
        <v>18368027</v>
      </c>
      <c r="AQ106" s="11">
        <v>18804210</v>
      </c>
      <c r="AR106" s="17">
        <v>4.2700000000000002E-2</v>
      </c>
      <c r="AS106" s="18">
        <v>1.09E-2</v>
      </c>
      <c r="AT106" s="17">
        <v>0.28000000000000003</v>
      </c>
      <c r="AU106" s="18">
        <v>0.28000000000000003</v>
      </c>
      <c r="AV106" s="10">
        <v>5147820</v>
      </c>
      <c r="AW106" s="11">
        <v>5270064</v>
      </c>
      <c r="AX106" s="10">
        <v>1534916.4310000001</v>
      </c>
      <c r="AY106" s="11">
        <v>1567026.0360000001</v>
      </c>
      <c r="AZ106" s="35">
        <v>1524050</v>
      </c>
      <c r="BA106" s="36">
        <v>1534420</v>
      </c>
      <c r="BB106" s="37">
        <v>2820000</v>
      </c>
      <c r="BC106" s="38">
        <v>2820000</v>
      </c>
      <c r="BD106" s="10">
        <v>17718370.160772197</v>
      </c>
      <c r="BE106" s="11">
        <v>17822004.458761878</v>
      </c>
      <c r="BF106" s="10">
        <v>18425512</v>
      </c>
      <c r="BG106" s="11">
        <v>18731945</v>
      </c>
      <c r="BH106" s="17">
        <v>2.1999999999999999E-2</v>
      </c>
      <c r="BI106" s="18">
        <v>2.81E-2</v>
      </c>
      <c r="BJ106" s="17">
        <v>0.28000000000000003</v>
      </c>
      <c r="BK106" s="18">
        <v>0.28000000000000003</v>
      </c>
      <c r="BL106" s="10">
        <v>5163930</v>
      </c>
      <c r="BM106" s="11">
        <v>5249812</v>
      </c>
      <c r="BN106" s="10">
        <v>1524049.571</v>
      </c>
      <c r="BO106" s="11">
        <v>1534419.8030000001</v>
      </c>
      <c r="BP106" s="77">
        <f t="shared" si="35"/>
        <v>-106914.25999999978</v>
      </c>
    </row>
    <row r="107" spans="1:68">
      <c r="A107" s="3" t="s">
        <v>205</v>
      </c>
      <c r="B107" s="3" t="s">
        <v>206</v>
      </c>
      <c r="C107" s="3" t="str">
        <f t="shared" si="34"/>
        <v>10070 - Inchelium</v>
      </c>
      <c r="D107" s="19">
        <v>380403</v>
      </c>
      <c r="E107" s="20">
        <v>389374</v>
      </c>
      <c r="F107" s="21">
        <v>108835</v>
      </c>
      <c r="G107" s="22">
        <v>108835</v>
      </c>
      <c r="H107" s="10">
        <v>3256979.6659493996</v>
      </c>
      <c r="I107" s="11">
        <v>3525261.4492464149</v>
      </c>
      <c r="J107" s="10">
        <v>3509840</v>
      </c>
      <c r="K107" s="11">
        <v>3594976</v>
      </c>
      <c r="L107" s="17">
        <v>4.2700000000000002E-2</v>
      </c>
      <c r="M107" s="18">
        <v>1.09E-2</v>
      </c>
      <c r="N107" s="17">
        <v>0.28000000000000003</v>
      </c>
      <c r="O107" s="18">
        <v>0.28000000000000003</v>
      </c>
      <c r="P107" s="10">
        <v>982755</v>
      </c>
      <c r="Q107" s="11">
        <v>1006593</v>
      </c>
      <c r="R107" s="10">
        <v>380403.30499999999</v>
      </c>
      <c r="S107" s="11">
        <v>389373.62</v>
      </c>
      <c r="T107" s="35">
        <v>297625</v>
      </c>
      <c r="U107" s="36">
        <v>301219</v>
      </c>
      <c r="V107" s="37">
        <v>108835</v>
      </c>
      <c r="W107" s="38">
        <v>108835</v>
      </c>
      <c r="X107" s="10">
        <v>3035726.6865822603</v>
      </c>
      <c r="Y107" s="11">
        <v>3053273.9675966734</v>
      </c>
      <c r="Z107" s="10">
        <v>3156883</v>
      </c>
      <c r="AA107" s="11">
        <v>3209165</v>
      </c>
      <c r="AB107" s="17">
        <v>2.1999999999999999E-2</v>
      </c>
      <c r="AC107" s="18">
        <v>2.81E-2</v>
      </c>
      <c r="AD107" s="17">
        <v>0.24</v>
      </c>
      <c r="AE107" s="18">
        <v>0.24</v>
      </c>
      <c r="AF107" s="10">
        <v>757652</v>
      </c>
      <c r="AG107" s="11">
        <v>770200</v>
      </c>
      <c r="AH107" s="10">
        <v>297624.973</v>
      </c>
      <c r="AI107" s="11">
        <v>301218.83</v>
      </c>
      <c r="AJ107" s="19">
        <v>380403</v>
      </c>
      <c r="AK107" s="20">
        <v>389374</v>
      </c>
      <c r="AL107" s="21">
        <v>108835</v>
      </c>
      <c r="AM107" s="22">
        <v>108835</v>
      </c>
      <c r="AN107" s="10">
        <v>3256979.6659493996</v>
      </c>
      <c r="AO107" s="11">
        <v>3525261.4492464149</v>
      </c>
      <c r="AP107" s="10">
        <v>3509840</v>
      </c>
      <c r="AQ107" s="11">
        <v>3594976</v>
      </c>
      <c r="AR107" s="17">
        <v>4.2700000000000002E-2</v>
      </c>
      <c r="AS107" s="18">
        <v>1.09E-2</v>
      </c>
      <c r="AT107" s="17">
        <v>0.28000000000000003</v>
      </c>
      <c r="AU107" s="18">
        <v>0.28000000000000003</v>
      </c>
      <c r="AV107" s="10">
        <v>982755</v>
      </c>
      <c r="AW107" s="11">
        <v>1006593</v>
      </c>
      <c r="AX107" s="10">
        <v>380403.30499999999</v>
      </c>
      <c r="AY107" s="11">
        <v>389373.62</v>
      </c>
      <c r="AZ107" s="35">
        <v>379421</v>
      </c>
      <c r="BA107" s="36">
        <v>380323</v>
      </c>
      <c r="BB107" s="37">
        <v>108835</v>
      </c>
      <c r="BC107" s="38">
        <v>108835</v>
      </c>
      <c r="BD107" s="10">
        <v>3381644.8417855003</v>
      </c>
      <c r="BE107" s="11">
        <v>3401193.1132773133</v>
      </c>
      <c r="BF107" s="10">
        <v>3516607</v>
      </c>
      <c r="BG107" s="11">
        <v>3574848</v>
      </c>
      <c r="BH107" s="17">
        <v>2.1999999999999999E-2</v>
      </c>
      <c r="BI107" s="18">
        <v>2.81E-2</v>
      </c>
      <c r="BJ107" s="17">
        <v>0.28000000000000003</v>
      </c>
      <c r="BK107" s="18">
        <v>0.28000000000000003</v>
      </c>
      <c r="BL107" s="10">
        <v>984650</v>
      </c>
      <c r="BM107" s="11">
        <v>1000957</v>
      </c>
      <c r="BN107" s="10">
        <v>379421.163</v>
      </c>
      <c r="BO107" s="11">
        <v>384140.56099999999</v>
      </c>
      <c r="BP107" s="77">
        <f t="shared" si="35"/>
        <v>0</v>
      </c>
    </row>
    <row r="108" spans="1:68">
      <c r="A108" s="3" t="s">
        <v>207</v>
      </c>
      <c r="B108" s="3" t="s">
        <v>208</v>
      </c>
      <c r="C108" s="3" t="str">
        <f t="shared" si="34"/>
        <v>31063 - Index</v>
      </c>
      <c r="D108" s="19">
        <v>0</v>
      </c>
      <c r="E108" s="20">
        <v>0</v>
      </c>
      <c r="F108" s="21">
        <v>190000</v>
      </c>
      <c r="G108" s="22">
        <v>190000</v>
      </c>
      <c r="H108" s="10">
        <v>670522.39300000016</v>
      </c>
      <c r="I108" s="11">
        <v>720039.40718969377</v>
      </c>
      <c r="J108" s="10">
        <v>722579</v>
      </c>
      <c r="K108" s="11">
        <v>734279</v>
      </c>
      <c r="L108" s="17">
        <v>4.2700000000000002E-2</v>
      </c>
      <c r="M108" s="18">
        <v>1.09E-2</v>
      </c>
      <c r="N108" s="17">
        <v>0.28000000000000003</v>
      </c>
      <c r="O108" s="18">
        <v>0.28000000000000003</v>
      </c>
      <c r="P108" s="10">
        <v>227998</v>
      </c>
      <c r="Q108" s="11">
        <v>231690</v>
      </c>
      <c r="R108" s="10">
        <v>0</v>
      </c>
      <c r="S108" s="11">
        <v>0</v>
      </c>
      <c r="T108" s="35">
        <v>0</v>
      </c>
      <c r="U108" s="36">
        <v>0</v>
      </c>
      <c r="V108" s="37">
        <v>172856</v>
      </c>
      <c r="W108" s="38">
        <v>171478</v>
      </c>
      <c r="X108" s="10">
        <v>614597.09343732253</v>
      </c>
      <c r="Y108" s="11">
        <v>603229.03769710287</v>
      </c>
      <c r="Z108" s="10">
        <v>639126</v>
      </c>
      <c r="AA108" s="11">
        <v>634028</v>
      </c>
      <c r="AB108" s="17">
        <v>2.1999999999999999E-2</v>
      </c>
      <c r="AC108" s="18">
        <v>2.81E-2</v>
      </c>
      <c r="AD108" s="17">
        <v>0.24</v>
      </c>
      <c r="AE108" s="18">
        <v>0.24</v>
      </c>
      <c r="AF108" s="10">
        <v>172856</v>
      </c>
      <c r="AG108" s="11">
        <v>171478</v>
      </c>
      <c r="AH108" s="10">
        <v>0</v>
      </c>
      <c r="AI108" s="11">
        <v>0</v>
      </c>
      <c r="AJ108" s="19">
        <v>0</v>
      </c>
      <c r="AK108" s="20">
        <v>0</v>
      </c>
      <c r="AL108" s="21">
        <v>190000</v>
      </c>
      <c r="AM108" s="22">
        <v>190000</v>
      </c>
      <c r="AN108" s="10">
        <v>670522.39300000016</v>
      </c>
      <c r="AO108" s="11">
        <v>720039.40718969377</v>
      </c>
      <c r="AP108" s="10">
        <v>722579</v>
      </c>
      <c r="AQ108" s="11">
        <v>734279</v>
      </c>
      <c r="AR108" s="17">
        <v>4.2700000000000002E-2</v>
      </c>
      <c r="AS108" s="18">
        <v>1.09E-2</v>
      </c>
      <c r="AT108" s="17">
        <v>0.28000000000000003</v>
      </c>
      <c r="AU108" s="18">
        <v>0.28000000000000003</v>
      </c>
      <c r="AV108" s="10">
        <v>227998</v>
      </c>
      <c r="AW108" s="11">
        <v>231690</v>
      </c>
      <c r="AX108" s="10">
        <v>0</v>
      </c>
      <c r="AY108" s="11">
        <v>0</v>
      </c>
      <c r="AZ108" s="35">
        <v>0</v>
      </c>
      <c r="BA108" s="36">
        <v>0</v>
      </c>
      <c r="BB108" s="37">
        <v>190000</v>
      </c>
      <c r="BC108" s="38">
        <v>190000</v>
      </c>
      <c r="BD108" s="10">
        <v>675708.78573165985</v>
      </c>
      <c r="BE108" s="11">
        <v>664702.77247423306</v>
      </c>
      <c r="BF108" s="10">
        <v>702676</v>
      </c>
      <c r="BG108" s="11">
        <v>698641</v>
      </c>
      <c r="BH108" s="17">
        <v>2.1999999999999999E-2</v>
      </c>
      <c r="BI108" s="18">
        <v>2.81E-2</v>
      </c>
      <c r="BJ108" s="17">
        <v>0.28000000000000003</v>
      </c>
      <c r="BK108" s="18">
        <v>0.28000000000000003</v>
      </c>
      <c r="BL108" s="10">
        <v>221718</v>
      </c>
      <c r="BM108" s="11">
        <v>220444</v>
      </c>
      <c r="BN108" s="10">
        <v>0</v>
      </c>
      <c r="BO108" s="11">
        <v>0</v>
      </c>
      <c r="BP108" s="77">
        <f t="shared" si="35"/>
        <v>-17144</v>
      </c>
    </row>
    <row r="109" spans="1:68">
      <c r="A109" s="3" t="s">
        <v>209</v>
      </c>
      <c r="B109" s="3" t="s">
        <v>210</v>
      </c>
      <c r="C109" s="3" t="str">
        <f t="shared" si="34"/>
        <v>17411 - Issaquah</v>
      </c>
      <c r="D109" s="19">
        <v>0</v>
      </c>
      <c r="E109" s="20">
        <v>0</v>
      </c>
      <c r="F109" s="21">
        <v>46372648</v>
      </c>
      <c r="G109" s="22">
        <v>47110790</v>
      </c>
      <c r="H109" s="10">
        <v>148457699.21824852</v>
      </c>
      <c r="I109" s="11">
        <v>159378133.46444276</v>
      </c>
      <c r="J109" s="10">
        <v>159983415</v>
      </c>
      <c r="K109" s="11">
        <v>162529969</v>
      </c>
      <c r="L109" s="17">
        <v>4.2700000000000002E-2</v>
      </c>
      <c r="M109" s="18">
        <v>1.09E-2</v>
      </c>
      <c r="N109" s="17">
        <v>0.28970000000000001</v>
      </c>
      <c r="O109" s="18">
        <v>0.28970000000000001</v>
      </c>
      <c r="P109" s="10">
        <v>46372648</v>
      </c>
      <c r="Q109" s="11">
        <v>47110790</v>
      </c>
      <c r="R109" s="10">
        <v>0</v>
      </c>
      <c r="S109" s="11">
        <v>0</v>
      </c>
      <c r="T109" s="35">
        <v>0</v>
      </c>
      <c r="U109" s="36">
        <v>0</v>
      </c>
      <c r="V109" s="37">
        <v>35470531</v>
      </c>
      <c r="W109" s="38">
        <v>37297658</v>
      </c>
      <c r="X109" s="10">
        <v>136525856.49842736</v>
      </c>
      <c r="Y109" s="11">
        <v>142035944.52935919</v>
      </c>
      <c r="Z109" s="10">
        <v>141974618</v>
      </c>
      <c r="AA109" s="11">
        <v>149287891</v>
      </c>
      <c r="AB109" s="17">
        <v>2.1999999999999999E-2</v>
      </c>
      <c r="AC109" s="18">
        <v>2.81E-2</v>
      </c>
      <c r="AD109" s="17">
        <v>0.24969999999999998</v>
      </c>
      <c r="AE109" s="18">
        <v>0.24969999999999998</v>
      </c>
      <c r="AF109" s="10">
        <v>35470531</v>
      </c>
      <c r="AG109" s="11">
        <v>37297658</v>
      </c>
      <c r="AH109" s="10">
        <v>0</v>
      </c>
      <c r="AI109" s="11">
        <v>0</v>
      </c>
      <c r="AJ109" s="19">
        <v>0</v>
      </c>
      <c r="AK109" s="20">
        <v>0</v>
      </c>
      <c r="AL109" s="21">
        <v>46372648</v>
      </c>
      <c r="AM109" s="22">
        <v>47110790</v>
      </c>
      <c r="AN109" s="10">
        <v>148457699.21824852</v>
      </c>
      <c r="AO109" s="11">
        <v>159378133.46444276</v>
      </c>
      <c r="AP109" s="10">
        <v>159983415</v>
      </c>
      <c r="AQ109" s="11">
        <v>162529969</v>
      </c>
      <c r="AR109" s="17">
        <v>4.2700000000000002E-2</v>
      </c>
      <c r="AS109" s="18">
        <v>1.09E-2</v>
      </c>
      <c r="AT109" s="17">
        <v>0.28970000000000001</v>
      </c>
      <c r="AU109" s="18">
        <v>0.28970000000000001</v>
      </c>
      <c r="AV109" s="10">
        <v>46372648</v>
      </c>
      <c r="AW109" s="11">
        <v>47110790</v>
      </c>
      <c r="AX109" s="10">
        <v>0</v>
      </c>
      <c r="AY109" s="11">
        <v>0</v>
      </c>
      <c r="AZ109" s="35">
        <v>0</v>
      </c>
      <c r="BA109" s="36">
        <v>0</v>
      </c>
      <c r="BB109" s="37">
        <v>47625593</v>
      </c>
      <c r="BC109" s="38">
        <v>48000000</v>
      </c>
      <c r="BD109" s="10">
        <v>158000207.743792</v>
      </c>
      <c r="BE109" s="11">
        <v>163676648.40185228</v>
      </c>
      <c r="BF109" s="10">
        <v>164306013</v>
      </c>
      <c r="BG109" s="11">
        <v>172033507</v>
      </c>
      <c r="BH109" s="17">
        <v>2.1999999999999999E-2</v>
      </c>
      <c r="BI109" s="18">
        <v>2.81E-2</v>
      </c>
      <c r="BJ109" s="17">
        <v>0.28970000000000001</v>
      </c>
      <c r="BK109" s="18">
        <v>0.28970000000000001</v>
      </c>
      <c r="BL109" s="10">
        <v>47625593</v>
      </c>
      <c r="BM109" s="11">
        <v>49865477</v>
      </c>
      <c r="BN109" s="10">
        <v>0</v>
      </c>
      <c r="BO109" s="11">
        <v>0</v>
      </c>
      <c r="BP109" s="77">
        <f t="shared" si="35"/>
        <v>-12155062</v>
      </c>
    </row>
    <row r="110" spans="1:68">
      <c r="A110" s="3" t="s">
        <v>211</v>
      </c>
      <c r="B110" s="3" t="s">
        <v>212</v>
      </c>
      <c r="C110" s="3" t="str">
        <f t="shared" si="34"/>
        <v>11056 - Kahlotus</v>
      </c>
      <c r="D110" s="19">
        <v>117912</v>
      </c>
      <c r="E110" s="20">
        <v>115615</v>
      </c>
      <c r="F110" s="21">
        <v>75000</v>
      </c>
      <c r="G110" s="22">
        <v>75000</v>
      </c>
      <c r="H110" s="10">
        <v>1832886.7359999998</v>
      </c>
      <c r="I110" s="11">
        <v>1974152.5423028918</v>
      </c>
      <c r="J110" s="10">
        <v>1975185</v>
      </c>
      <c r="K110" s="11">
        <v>2013193</v>
      </c>
      <c r="L110" s="17">
        <v>4.2700000000000002E-2</v>
      </c>
      <c r="M110" s="18">
        <v>1.09E-2</v>
      </c>
      <c r="N110" s="17">
        <v>0.379</v>
      </c>
      <c r="O110" s="18">
        <v>0.379</v>
      </c>
      <c r="P110" s="10">
        <v>730621</v>
      </c>
      <c r="Q110" s="11">
        <v>744680</v>
      </c>
      <c r="R110" s="10">
        <v>164960.38099999999</v>
      </c>
      <c r="S110" s="11">
        <v>166846.26199999999</v>
      </c>
      <c r="T110" s="35">
        <v>115514</v>
      </c>
      <c r="U110" s="36">
        <v>109523</v>
      </c>
      <c r="V110" s="37">
        <v>75000</v>
      </c>
      <c r="W110" s="38">
        <v>75000</v>
      </c>
      <c r="X110" s="10">
        <v>1701939.5801088442</v>
      </c>
      <c r="Y110" s="11">
        <v>1684688.3508858734</v>
      </c>
      <c r="Z110" s="10">
        <v>1769864</v>
      </c>
      <c r="AA110" s="11">
        <v>1770704</v>
      </c>
      <c r="AB110" s="17">
        <v>2.1999999999999999E-2</v>
      </c>
      <c r="AC110" s="18">
        <v>2.81E-2</v>
      </c>
      <c r="AD110" s="17">
        <v>0.33899999999999997</v>
      </c>
      <c r="AE110" s="18">
        <v>0.33899999999999997</v>
      </c>
      <c r="AF110" s="10">
        <v>585578</v>
      </c>
      <c r="AG110" s="11">
        <v>585856</v>
      </c>
      <c r="AH110" s="10">
        <v>125681.982</v>
      </c>
      <c r="AI110" s="11">
        <v>123091.409</v>
      </c>
      <c r="AJ110" s="19">
        <v>117912</v>
      </c>
      <c r="AK110" s="20">
        <v>115615</v>
      </c>
      <c r="AL110" s="21">
        <v>75000</v>
      </c>
      <c r="AM110" s="22">
        <v>75000</v>
      </c>
      <c r="AN110" s="10">
        <v>1832886.7359999998</v>
      </c>
      <c r="AO110" s="11">
        <v>1974152.5423028918</v>
      </c>
      <c r="AP110" s="10">
        <v>1975185</v>
      </c>
      <c r="AQ110" s="11">
        <v>2013193</v>
      </c>
      <c r="AR110" s="17">
        <v>4.2700000000000002E-2</v>
      </c>
      <c r="AS110" s="18">
        <v>1.09E-2</v>
      </c>
      <c r="AT110" s="17">
        <v>0.379</v>
      </c>
      <c r="AU110" s="18">
        <v>0.379</v>
      </c>
      <c r="AV110" s="10">
        <v>730621</v>
      </c>
      <c r="AW110" s="11">
        <v>744680</v>
      </c>
      <c r="AX110" s="10">
        <v>164960.38099999999</v>
      </c>
      <c r="AY110" s="11">
        <v>166846.26199999999</v>
      </c>
      <c r="AZ110" s="35">
        <v>109801</v>
      </c>
      <c r="BA110" s="36">
        <v>104422</v>
      </c>
      <c r="BB110" s="37">
        <v>75000</v>
      </c>
      <c r="BC110" s="38">
        <v>75000</v>
      </c>
      <c r="BD110" s="10">
        <v>1856856.2394825739</v>
      </c>
      <c r="BE110" s="11">
        <v>1840139.4067560921</v>
      </c>
      <c r="BF110" s="10">
        <v>1930964</v>
      </c>
      <c r="BG110" s="11">
        <v>1934092</v>
      </c>
      <c r="BH110" s="17">
        <v>2.1999999999999999E-2</v>
      </c>
      <c r="BI110" s="18">
        <v>2.81E-2</v>
      </c>
      <c r="BJ110" s="17">
        <v>0.379</v>
      </c>
      <c r="BK110" s="18">
        <v>0.379</v>
      </c>
      <c r="BL110" s="10">
        <v>714263</v>
      </c>
      <c r="BM110" s="11">
        <v>715421</v>
      </c>
      <c r="BN110" s="10">
        <v>156765.11300000001</v>
      </c>
      <c r="BO110" s="11">
        <v>153803.73499999999</v>
      </c>
      <c r="BP110" s="77">
        <f t="shared" si="35"/>
        <v>0</v>
      </c>
    </row>
    <row r="111" spans="1:68">
      <c r="A111" s="3" t="s">
        <v>213</v>
      </c>
      <c r="B111" s="3" t="s">
        <v>214</v>
      </c>
      <c r="C111" s="3" t="str">
        <f t="shared" si="34"/>
        <v>08402 - Kalama</v>
      </c>
      <c r="D111" s="19">
        <v>0</v>
      </c>
      <c r="E111" s="20">
        <v>0</v>
      </c>
      <c r="F111" s="21">
        <v>2105947</v>
      </c>
      <c r="G111" s="22">
        <v>2105947</v>
      </c>
      <c r="H111" s="10">
        <v>7800800.8459943505</v>
      </c>
      <c r="I111" s="11">
        <v>8687920.33068005</v>
      </c>
      <c r="J111" s="10">
        <v>8406427</v>
      </c>
      <c r="K111" s="11">
        <v>8859731</v>
      </c>
      <c r="L111" s="17">
        <v>4.2700000000000002E-2</v>
      </c>
      <c r="M111" s="18">
        <v>1.09E-2</v>
      </c>
      <c r="N111" s="17">
        <v>0.28239999999999998</v>
      </c>
      <c r="O111" s="18">
        <v>0.28239999999999998</v>
      </c>
      <c r="P111" s="10">
        <v>2380487</v>
      </c>
      <c r="Q111" s="11">
        <v>2508851</v>
      </c>
      <c r="R111" s="10">
        <v>0</v>
      </c>
      <c r="S111" s="11">
        <v>0</v>
      </c>
      <c r="T111" s="35">
        <v>0</v>
      </c>
      <c r="U111" s="36">
        <v>0</v>
      </c>
      <c r="V111" s="37">
        <v>1825436</v>
      </c>
      <c r="W111" s="38">
        <v>1910880</v>
      </c>
      <c r="X111" s="10">
        <v>7221848.7828528732</v>
      </c>
      <c r="Y111" s="11">
        <v>7479710.2117982637</v>
      </c>
      <c r="Z111" s="10">
        <v>7510074</v>
      </c>
      <c r="AA111" s="11">
        <v>7861603</v>
      </c>
      <c r="AB111" s="17">
        <v>2.1999999999999999E-2</v>
      </c>
      <c r="AC111" s="18">
        <v>2.81E-2</v>
      </c>
      <c r="AD111" s="17">
        <v>0.24239999999999998</v>
      </c>
      <c r="AE111" s="18">
        <v>0.24239999999999998</v>
      </c>
      <c r="AF111" s="10">
        <v>1825436</v>
      </c>
      <c r="AG111" s="11">
        <v>1910880</v>
      </c>
      <c r="AH111" s="10">
        <v>0</v>
      </c>
      <c r="AI111" s="11">
        <v>0</v>
      </c>
      <c r="AJ111" s="19">
        <v>0</v>
      </c>
      <c r="AK111" s="20">
        <v>0</v>
      </c>
      <c r="AL111" s="21">
        <v>2105947</v>
      </c>
      <c r="AM111" s="22">
        <v>2105947</v>
      </c>
      <c r="AN111" s="10">
        <v>7800800.8459943505</v>
      </c>
      <c r="AO111" s="11">
        <v>8687920.33068005</v>
      </c>
      <c r="AP111" s="10">
        <v>8406427</v>
      </c>
      <c r="AQ111" s="11">
        <v>8859731</v>
      </c>
      <c r="AR111" s="17">
        <v>4.2700000000000002E-2</v>
      </c>
      <c r="AS111" s="18">
        <v>1.09E-2</v>
      </c>
      <c r="AT111" s="17">
        <v>0.28239999999999998</v>
      </c>
      <c r="AU111" s="18">
        <v>0.28239999999999998</v>
      </c>
      <c r="AV111" s="10">
        <v>2380487</v>
      </c>
      <c r="AW111" s="11">
        <v>2508851</v>
      </c>
      <c r="AX111" s="10">
        <v>0</v>
      </c>
      <c r="AY111" s="11">
        <v>0</v>
      </c>
      <c r="AZ111" s="35">
        <v>0</v>
      </c>
      <c r="BA111" s="36">
        <v>0</v>
      </c>
      <c r="BB111" s="37">
        <v>2105947</v>
      </c>
      <c r="BC111" s="38">
        <v>2105947</v>
      </c>
      <c r="BD111" s="10">
        <v>8373465.06507992</v>
      </c>
      <c r="BE111" s="11">
        <v>8640754.7538446449</v>
      </c>
      <c r="BF111" s="10">
        <v>8707651</v>
      </c>
      <c r="BG111" s="11">
        <v>9081927</v>
      </c>
      <c r="BH111" s="17">
        <v>2.1999999999999999E-2</v>
      </c>
      <c r="BI111" s="18">
        <v>2.81E-2</v>
      </c>
      <c r="BJ111" s="17">
        <v>0.28239999999999998</v>
      </c>
      <c r="BK111" s="18">
        <v>0.28239999999999998</v>
      </c>
      <c r="BL111" s="10">
        <v>2465786</v>
      </c>
      <c r="BM111" s="11">
        <v>2571771</v>
      </c>
      <c r="BN111" s="10">
        <v>0</v>
      </c>
      <c r="BO111" s="11">
        <v>0</v>
      </c>
      <c r="BP111" s="77">
        <f t="shared" si="35"/>
        <v>-280511</v>
      </c>
    </row>
    <row r="112" spans="1:68">
      <c r="A112" s="3" t="s">
        <v>215</v>
      </c>
      <c r="B112" s="3" t="s">
        <v>216</v>
      </c>
      <c r="C112" s="3" t="str">
        <f t="shared" si="34"/>
        <v>10003 - Keller</v>
      </c>
      <c r="D112" s="19">
        <v>71482</v>
      </c>
      <c r="E112" s="20">
        <v>72590</v>
      </c>
      <c r="F112" s="21">
        <v>18325</v>
      </c>
      <c r="G112" s="22">
        <v>18325</v>
      </c>
      <c r="H112" s="10">
        <v>704113.43699999992</v>
      </c>
      <c r="I112" s="11">
        <v>776952.32646782487</v>
      </c>
      <c r="J112" s="10">
        <v>758778</v>
      </c>
      <c r="K112" s="11">
        <v>792317</v>
      </c>
      <c r="L112" s="17">
        <v>4.2700000000000002E-2</v>
      </c>
      <c r="M112" s="18">
        <v>1.09E-2</v>
      </c>
      <c r="N112" s="17">
        <v>0.28000000000000003</v>
      </c>
      <c r="O112" s="18">
        <v>0.28000000000000003</v>
      </c>
      <c r="P112" s="10">
        <v>273684</v>
      </c>
      <c r="Q112" s="11">
        <v>285781</v>
      </c>
      <c r="R112" s="10">
        <v>108919.467</v>
      </c>
      <c r="S112" s="11">
        <v>114088.931</v>
      </c>
      <c r="T112" s="35">
        <v>71083</v>
      </c>
      <c r="U112" s="36">
        <v>68054</v>
      </c>
      <c r="V112" s="37">
        <v>18325</v>
      </c>
      <c r="W112" s="38">
        <v>18325</v>
      </c>
      <c r="X112" s="10">
        <v>659098.59508267674</v>
      </c>
      <c r="Y112" s="11">
        <v>650861.2948405752</v>
      </c>
      <c r="Z112" s="10">
        <v>685403</v>
      </c>
      <c r="AA112" s="11">
        <v>684092</v>
      </c>
      <c r="AB112" s="17">
        <v>2.1999999999999999E-2</v>
      </c>
      <c r="AC112" s="18">
        <v>2.81E-2</v>
      </c>
      <c r="AD112" s="17">
        <v>0.24</v>
      </c>
      <c r="AE112" s="18">
        <v>0.24</v>
      </c>
      <c r="AF112" s="10">
        <v>211902</v>
      </c>
      <c r="AG112" s="11">
        <v>211496</v>
      </c>
      <c r="AH112" s="10">
        <v>84235.452999999994</v>
      </c>
      <c r="AI112" s="11">
        <v>83313.88</v>
      </c>
      <c r="AJ112" s="19">
        <v>71482</v>
      </c>
      <c r="AK112" s="20">
        <v>72590</v>
      </c>
      <c r="AL112" s="21">
        <v>18325</v>
      </c>
      <c r="AM112" s="22">
        <v>18325</v>
      </c>
      <c r="AN112" s="10">
        <v>704113.43699999992</v>
      </c>
      <c r="AO112" s="11">
        <v>776952.32646782487</v>
      </c>
      <c r="AP112" s="10">
        <v>758778</v>
      </c>
      <c r="AQ112" s="11">
        <v>792317</v>
      </c>
      <c r="AR112" s="17">
        <v>4.2700000000000002E-2</v>
      </c>
      <c r="AS112" s="18">
        <v>1.09E-2</v>
      </c>
      <c r="AT112" s="17">
        <v>0.28000000000000003</v>
      </c>
      <c r="AU112" s="18">
        <v>0.28000000000000003</v>
      </c>
      <c r="AV112" s="10">
        <v>273684</v>
      </c>
      <c r="AW112" s="11">
        <v>285781</v>
      </c>
      <c r="AX112" s="10">
        <v>108919.467</v>
      </c>
      <c r="AY112" s="11">
        <v>114088.931</v>
      </c>
      <c r="AZ112" s="35">
        <v>69679</v>
      </c>
      <c r="BA112" s="36">
        <v>67008</v>
      </c>
      <c r="BB112" s="37">
        <v>18325</v>
      </c>
      <c r="BC112" s="38">
        <v>18325</v>
      </c>
      <c r="BD112" s="10">
        <v>729749.75993989967</v>
      </c>
      <c r="BE112" s="11">
        <v>722167.9992740287</v>
      </c>
      <c r="BF112" s="10">
        <v>758874</v>
      </c>
      <c r="BG112" s="11">
        <v>759040</v>
      </c>
      <c r="BH112" s="17">
        <v>2.1999999999999999E-2</v>
      </c>
      <c r="BI112" s="18">
        <v>2.81E-2</v>
      </c>
      <c r="BJ112" s="17">
        <v>0.28000000000000003</v>
      </c>
      <c r="BK112" s="18">
        <v>0.28000000000000003</v>
      </c>
      <c r="BL112" s="10">
        <v>273719</v>
      </c>
      <c r="BM112" s="11">
        <v>273778</v>
      </c>
      <c r="BN112" s="10">
        <v>108360.951</v>
      </c>
      <c r="BO112" s="11">
        <v>107492.67600000001</v>
      </c>
      <c r="BP112" s="77">
        <f t="shared" si="35"/>
        <v>0</v>
      </c>
    </row>
    <row r="113" spans="1:68">
      <c r="A113" s="3" t="s">
        <v>217</v>
      </c>
      <c r="B113" s="3" t="s">
        <v>218</v>
      </c>
      <c r="C113" s="3" t="str">
        <f t="shared" si="34"/>
        <v>08458 - Kelso</v>
      </c>
      <c r="D113" s="19">
        <v>3692794</v>
      </c>
      <c r="E113" s="20">
        <v>3836476</v>
      </c>
      <c r="F113" s="21">
        <v>7579433</v>
      </c>
      <c r="G113" s="22">
        <v>7579433</v>
      </c>
      <c r="H113" s="10">
        <v>45073520.244979598</v>
      </c>
      <c r="I113" s="11">
        <v>49252383.34637519</v>
      </c>
      <c r="J113" s="10">
        <v>48572864</v>
      </c>
      <c r="K113" s="11">
        <v>50226390</v>
      </c>
      <c r="L113" s="17">
        <v>4.2700000000000002E-2</v>
      </c>
      <c r="M113" s="18">
        <v>1.09E-2</v>
      </c>
      <c r="N113" s="17">
        <v>0.28000000000000003</v>
      </c>
      <c r="O113" s="18">
        <v>0.28000000000000003</v>
      </c>
      <c r="P113" s="10">
        <v>13568775</v>
      </c>
      <c r="Q113" s="11">
        <v>14030685</v>
      </c>
      <c r="R113" s="10">
        <v>3692793.838</v>
      </c>
      <c r="S113" s="11">
        <v>3836475.8339999998</v>
      </c>
      <c r="T113" s="35">
        <v>2860754</v>
      </c>
      <c r="U113" s="36">
        <v>2916327</v>
      </c>
      <c r="V113" s="37">
        <v>7476969.1889999993</v>
      </c>
      <c r="W113" s="38">
        <v>7579433</v>
      </c>
      <c r="X113" s="10">
        <v>41517287.629861712</v>
      </c>
      <c r="Y113" s="11">
        <v>42127247.480026811</v>
      </c>
      <c r="Z113" s="10">
        <v>43174247</v>
      </c>
      <c r="AA113" s="11">
        <v>44278144</v>
      </c>
      <c r="AB113" s="17">
        <v>2.1999999999999999E-2</v>
      </c>
      <c r="AC113" s="18">
        <v>2.81E-2</v>
      </c>
      <c r="AD113" s="17">
        <v>0.24</v>
      </c>
      <c r="AE113" s="18">
        <v>0.24</v>
      </c>
      <c r="AF113" s="10">
        <v>10337723</v>
      </c>
      <c r="AG113" s="11">
        <v>10602043</v>
      </c>
      <c r="AH113" s="10">
        <v>2860753.8110000002</v>
      </c>
      <c r="AI113" s="11">
        <v>2916327.0380000002</v>
      </c>
      <c r="AJ113" s="19">
        <v>3692794</v>
      </c>
      <c r="AK113" s="20">
        <v>3836476</v>
      </c>
      <c r="AL113" s="21">
        <v>7579433</v>
      </c>
      <c r="AM113" s="22">
        <v>7579433</v>
      </c>
      <c r="AN113" s="10">
        <v>45073520.244979598</v>
      </c>
      <c r="AO113" s="11">
        <v>49252383.34637519</v>
      </c>
      <c r="AP113" s="10">
        <v>48572864</v>
      </c>
      <c r="AQ113" s="11">
        <v>50226390</v>
      </c>
      <c r="AR113" s="17">
        <v>4.2700000000000002E-2</v>
      </c>
      <c r="AS113" s="18">
        <v>1.09E-2</v>
      </c>
      <c r="AT113" s="17">
        <v>0.28000000000000003</v>
      </c>
      <c r="AU113" s="18">
        <v>0.28000000000000003</v>
      </c>
      <c r="AV113" s="10">
        <v>13568775</v>
      </c>
      <c r="AW113" s="11">
        <v>14030685</v>
      </c>
      <c r="AX113" s="10">
        <v>3692793.838</v>
      </c>
      <c r="AY113" s="11">
        <v>3836475.8339999998</v>
      </c>
      <c r="AZ113" s="35">
        <v>3752369</v>
      </c>
      <c r="BA113" s="36">
        <v>3826295</v>
      </c>
      <c r="BB113" s="37">
        <v>7579433</v>
      </c>
      <c r="BC113" s="38">
        <v>7579433</v>
      </c>
      <c r="BD113" s="10">
        <v>47512028.229353286</v>
      </c>
      <c r="BE113" s="11">
        <v>48168100.207234427</v>
      </c>
      <c r="BF113" s="10">
        <v>49408238</v>
      </c>
      <c r="BG113" s="11">
        <v>50627425</v>
      </c>
      <c r="BH113" s="17">
        <v>2.1999999999999999E-2</v>
      </c>
      <c r="BI113" s="18">
        <v>2.81E-2</v>
      </c>
      <c r="BJ113" s="17">
        <v>0.28000000000000003</v>
      </c>
      <c r="BK113" s="18">
        <v>0.28000000000000003</v>
      </c>
      <c r="BL113" s="10">
        <v>13802136</v>
      </c>
      <c r="BM113" s="11">
        <v>14142714</v>
      </c>
      <c r="BN113" s="10">
        <v>3752369.264</v>
      </c>
      <c r="BO113" s="11">
        <v>3826295.1349999998</v>
      </c>
      <c r="BP113" s="77">
        <f t="shared" si="35"/>
        <v>-102463.81100000069</v>
      </c>
    </row>
    <row r="114" spans="1:68">
      <c r="A114" s="3" t="s">
        <v>219</v>
      </c>
      <c r="B114" s="3" t="s">
        <v>220</v>
      </c>
      <c r="C114" s="3" t="str">
        <f t="shared" si="34"/>
        <v>03017 - Kennewick</v>
      </c>
      <c r="D114" s="19">
        <v>12629907</v>
      </c>
      <c r="E114" s="20">
        <v>12766868</v>
      </c>
      <c r="F114" s="21">
        <v>24500000</v>
      </c>
      <c r="G114" s="22">
        <v>24500000</v>
      </c>
      <c r="H114" s="10">
        <v>163461993.36310735</v>
      </c>
      <c r="I114" s="11">
        <v>176061932.83391076</v>
      </c>
      <c r="J114" s="10">
        <v>176152588</v>
      </c>
      <c r="K114" s="11">
        <v>179543704</v>
      </c>
      <c r="L114" s="17">
        <v>4.2700000000000002E-2</v>
      </c>
      <c r="M114" s="18">
        <v>1.09E-2</v>
      </c>
      <c r="N114" s="17">
        <v>0.28000000000000003</v>
      </c>
      <c r="O114" s="18">
        <v>0.28000000000000003</v>
      </c>
      <c r="P114" s="10">
        <v>48859783</v>
      </c>
      <c r="Q114" s="11">
        <v>49800383</v>
      </c>
      <c r="R114" s="10">
        <v>12629906.759</v>
      </c>
      <c r="S114" s="11">
        <v>12766867.798</v>
      </c>
      <c r="T114" s="35">
        <v>9744184</v>
      </c>
      <c r="U114" s="36">
        <v>9993337</v>
      </c>
      <c r="V114" s="37">
        <v>24500000</v>
      </c>
      <c r="W114" s="38">
        <v>24500000</v>
      </c>
      <c r="X114" s="10">
        <v>150306409.62638462</v>
      </c>
      <c r="Y114" s="11">
        <v>153052000.35263544</v>
      </c>
      <c r="Z114" s="10">
        <v>156305155</v>
      </c>
      <c r="AA114" s="11">
        <v>160866395</v>
      </c>
      <c r="AB114" s="17">
        <v>2.1999999999999999E-2</v>
      </c>
      <c r="AC114" s="18">
        <v>2.81E-2</v>
      </c>
      <c r="AD114" s="17">
        <v>0.24</v>
      </c>
      <c r="AE114" s="18">
        <v>0.24</v>
      </c>
      <c r="AF114" s="10">
        <v>37161139</v>
      </c>
      <c r="AG114" s="11">
        <v>38245562</v>
      </c>
      <c r="AH114" s="10">
        <v>9744183.8729999997</v>
      </c>
      <c r="AI114" s="11">
        <v>9993336.9309999999</v>
      </c>
      <c r="AJ114" s="19">
        <v>12629907</v>
      </c>
      <c r="AK114" s="20">
        <v>12766868</v>
      </c>
      <c r="AL114" s="21">
        <v>24500000</v>
      </c>
      <c r="AM114" s="22">
        <v>24500000</v>
      </c>
      <c r="AN114" s="10">
        <v>163461993.36310735</v>
      </c>
      <c r="AO114" s="11">
        <v>176061932.83391076</v>
      </c>
      <c r="AP114" s="10">
        <v>176152588</v>
      </c>
      <c r="AQ114" s="11">
        <v>179543704</v>
      </c>
      <c r="AR114" s="17">
        <v>4.2700000000000002E-2</v>
      </c>
      <c r="AS114" s="18">
        <v>1.09E-2</v>
      </c>
      <c r="AT114" s="17">
        <v>0.28000000000000003</v>
      </c>
      <c r="AU114" s="18">
        <v>0.28000000000000003</v>
      </c>
      <c r="AV114" s="10">
        <v>48859783</v>
      </c>
      <c r="AW114" s="11">
        <v>49800383</v>
      </c>
      <c r="AX114" s="10">
        <v>12629906.759</v>
      </c>
      <c r="AY114" s="11">
        <v>12766867.798</v>
      </c>
      <c r="AZ114" s="35">
        <v>12702158</v>
      </c>
      <c r="BA114" s="36">
        <v>13018120</v>
      </c>
      <c r="BB114" s="37">
        <v>24500000</v>
      </c>
      <c r="BC114" s="38">
        <v>24500000</v>
      </c>
      <c r="BD114" s="10">
        <v>171405533.59826148</v>
      </c>
      <c r="BE114" s="11">
        <v>174304785.25772077</v>
      </c>
      <c r="BF114" s="10">
        <v>178246347</v>
      </c>
      <c r="BG114" s="11">
        <v>183204286</v>
      </c>
      <c r="BH114" s="17">
        <v>2.1999999999999999E-2</v>
      </c>
      <c r="BI114" s="18">
        <v>2.81E-2</v>
      </c>
      <c r="BJ114" s="17">
        <v>0.28000000000000003</v>
      </c>
      <c r="BK114" s="18">
        <v>0.28000000000000003</v>
      </c>
      <c r="BL114" s="10">
        <v>49440532</v>
      </c>
      <c r="BM114" s="11">
        <v>50815726</v>
      </c>
      <c r="BN114" s="10">
        <v>12702158.213</v>
      </c>
      <c r="BO114" s="11">
        <v>13018120.483999999</v>
      </c>
      <c r="BP114" s="77">
        <f t="shared" si="35"/>
        <v>0</v>
      </c>
    </row>
    <row r="115" spans="1:68">
      <c r="A115" s="3" t="s">
        <v>221</v>
      </c>
      <c r="B115" s="3" t="s">
        <v>222</v>
      </c>
      <c r="C115" s="3" t="str">
        <f t="shared" si="34"/>
        <v>17415 - Kent</v>
      </c>
      <c r="D115" s="19">
        <v>6050632</v>
      </c>
      <c r="E115" s="20">
        <v>6366397</v>
      </c>
      <c r="F115" s="21">
        <v>70954293.211999997</v>
      </c>
      <c r="G115" s="22">
        <v>73212258.848000005</v>
      </c>
      <c r="H115" s="10">
        <v>247284847.89707324</v>
      </c>
      <c r="I115" s="11">
        <v>270049341.43619955</v>
      </c>
      <c r="J115" s="10">
        <v>266483144</v>
      </c>
      <c r="K115" s="11">
        <v>275389792</v>
      </c>
      <c r="L115" s="17">
        <v>4.2700000000000002E-2</v>
      </c>
      <c r="M115" s="18">
        <v>1.09E-2</v>
      </c>
      <c r="N115" s="17">
        <v>0.28890000000000005</v>
      </c>
      <c r="O115" s="18">
        <v>0.28890000000000005</v>
      </c>
      <c r="P115" s="10">
        <v>77004925</v>
      </c>
      <c r="Q115" s="11">
        <v>79578656</v>
      </c>
      <c r="R115" s="10">
        <v>6050631.7879999997</v>
      </c>
      <c r="S115" s="11">
        <v>6366397.1519999998</v>
      </c>
      <c r="T115" s="35">
        <v>4631581</v>
      </c>
      <c r="U115" s="36">
        <v>4610361</v>
      </c>
      <c r="V115" s="37">
        <v>54316582.386</v>
      </c>
      <c r="W115" s="38">
        <v>55912268.936999999</v>
      </c>
      <c r="X115" s="10">
        <v>227692307.14773321</v>
      </c>
      <c r="Y115" s="11">
        <v>231294527.21867299</v>
      </c>
      <c r="Z115" s="10">
        <v>236779532</v>
      </c>
      <c r="AA115" s="11">
        <v>243103761</v>
      </c>
      <c r="AB115" s="17">
        <v>2.1999999999999999E-2</v>
      </c>
      <c r="AC115" s="18">
        <v>2.81E-2</v>
      </c>
      <c r="AD115" s="17">
        <v>0.24889999999999998</v>
      </c>
      <c r="AE115" s="18">
        <v>0.24889999999999998</v>
      </c>
      <c r="AF115" s="10">
        <v>58948163</v>
      </c>
      <c r="AG115" s="11">
        <v>60522630</v>
      </c>
      <c r="AH115" s="10">
        <v>4631580.6140000001</v>
      </c>
      <c r="AI115" s="11">
        <v>4610361.0630000001</v>
      </c>
      <c r="AJ115" s="19">
        <v>6050632</v>
      </c>
      <c r="AK115" s="20">
        <v>6366397</v>
      </c>
      <c r="AL115" s="21">
        <v>70954293.211999997</v>
      </c>
      <c r="AM115" s="22">
        <v>73212258.848000005</v>
      </c>
      <c r="AN115" s="10">
        <v>247284847.89707324</v>
      </c>
      <c r="AO115" s="11">
        <v>270049341.43619955</v>
      </c>
      <c r="AP115" s="10">
        <v>266483144</v>
      </c>
      <c r="AQ115" s="11">
        <v>275389792</v>
      </c>
      <c r="AR115" s="17">
        <v>4.2700000000000002E-2</v>
      </c>
      <c r="AS115" s="18">
        <v>1.09E-2</v>
      </c>
      <c r="AT115" s="17">
        <v>0.28890000000000005</v>
      </c>
      <c r="AU115" s="18">
        <v>0.28890000000000005</v>
      </c>
      <c r="AV115" s="10">
        <v>77004925</v>
      </c>
      <c r="AW115" s="11">
        <v>79578656</v>
      </c>
      <c r="AX115" s="10">
        <v>6050631.7879999997</v>
      </c>
      <c r="AY115" s="11">
        <v>6366397.1519999998</v>
      </c>
      <c r="AZ115" s="35">
        <v>6167567</v>
      </c>
      <c r="BA115" s="36">
        <v>6148363</v>
      </c>
      <c r="BB115" s="37">
        <v>72317413.173000008</v>
      </c>
      <c r="BC115" s="38">
        <v>74349963.093999997</v>
      </c>
      <c r="BD115" s="10">
        <v>261181246.74893951</v>
      </c>
      <c r="BE115" s="11">
        <v>265040212.0943552</v>
      </c>
      <c r="BF115" s="10">
        <v>271605019</v>
      </c>
      <c r="BG115" s="11">
        <v>278572403</v>
      </c>
      <c r="BH115" s="17">
        <v>2.1999999999999999E-2</v>
      </c>
      <c r="BI115" s="18">
        <v>2.81E-2</v>
      </c>
      <c r="BJ115" s="17">
        <v>0.28890000000000005</v>
      </c>
      <c r="BK115" s="18">
        <v>0.28890000000000005</v>
      </c>
      <c r="BL115" s="10">
        <v>78484980</v>
      </c>
      <c r="BM115" s="11">
        <v>80498326</v>
      </c>
      <c r="BN115" s="10">
        <v>6167566.8269999996</v>
      </c>
      <c r="BO115" s="11">
        <v>6148362.9060000004</v>
      </c>
      <c r="BP115" s="77">
        <f t="shared" si="35"/>
        <v>-18000830.787000008</v>
      </c>
    </row>
    <row r="116" spans="1:68">
      <c r="A116" s="3" t="s">
        <v>223</v>
      </c>
      <c r="B116" s="3" t="s">
        <v>224</v>
      </c>
      <c r="C116" s="3" t="str">
        <f t="shared" si="34"/>
        <v>33212 - Kettle Falls</v>
      </c>
      <c r="D116" s="19">
        <v>481441</v>
      </c>
      <c r="E116" s="20">
        <v>487827</v>
      </c>
      <c r="F116" s="21">
        <v>1459925</v>
      </c>
      <c r="G116" s="22">
        <v>1459925</v>
      </c>
      <c r="H116" s="10">
        <v>8670826.6590448618</v>
      </c>
      <c r="I116" s="11">
        <v>9380811.0955888592</v>
      </c>
      <c r="J116" s="10">
        <v>9343998</v>
      </c>
      <c r="K116" s="11">
        <v>9566324</v>
      </c>
      <c r="L116" s="17">
        <v>4.2700000000000002E-2</v>
      </c>
      <c r="M116" s="18">
        <v>1.09E-2</v>
      </c>
      <c r="N116" s="17">
        <v>0.28000000000000003</v>
      </c>
      <c r="O116" s="18">
        <v>0.28000000000000003</v>
      </c>
      <c r="P116" s="10">
        <v>2607857</v>
      </c>
      <c r="Q116" s="11">
        <v>2669908</v>
      </c>
      <c r="R116" s="10">
        <v>481440.99099999998</v>
      </c>
      <c r="S116" s="11">
        <v>487827.09100000001</v>
      </c>
      <c r="T116" s="35">
        <v>353186</v>
      </c>
      <c r="U116" s="36">
        <v>349512</v>
      </c>
      <c r="V116" s="37">
        <v>1459925</v>
      </c>
      <c r="W116" s="38">
        <v>1459925</v>
      </c>
      <c r="X116" s="10">
        <v>7864674.5096120918</v>
      </c>
      <c r="Y116" s="11">
        <v>7916097.7802595207</v>
      </c>
      <c r="Z116" s="10">
        <v>8178555</v>
      </c>
      <c r="AA116" s="11">
        <v>8320271</v>
      </c>
      <c r="AB116" s="17">
        <v>2.1999999999999999E-2</v>
      </c>
      <c r="AC116" s="18">
        <v>2.81E-2</v>
      </c>
      <c r="AD116" s="17">
        <v>0.24</v>
      </c>
      <c r="AE116" s="18">
        <v>0.24</v>
      </c>
      <c r="AF116" s="10">
        <v>1956505</v>
      </c>
      <c r="AG116" s="11">
        <v>1990407</v>
      </c>
      <c r="AH116" s="10">
        <v>353186.10200000001</v>
      </c>
      <c r="AI116" s="11">
        <v>349512.33100000001</v>
      </c>
      <c r="AJ116" s="19">
        <v>481441</v>
      </c>
      <c r="AK116" s="20">
        <v>487827</v>
      </c>
      <c r="AL116" s="21">
        <v>1459925</v>
      </c>
      <c r="AM116" s="22">
        <v>1459925</v>
      </c>
      <c r="AN116" s="10">
        <v>8670826.6590448618</v>
      </c>
      <c r="AO116" s="11">
        <v>9380811.0955888592</v>
      </c>
      <c r="AP116" s="10">
        <v>9343998</v>
      </c>
      <c r="AQ116" s="11">
        <v>9566324</v>
      </c>
      <c r="AR116" s="17">
        <v>4.2700000000000002E-2</v>
      </c>
      <c r="AS116" s="18">
        <v>1.09E-2</v>
      </c>
      <c r="AT116" s="17">
        <v>0.28000000000000003</v>
      </c>
      <c r="AU116" s="18">
        <v>0.28000000000000003</v>
      </c>
      <c r="AV116" s="10">
        <v>2607857</v>
      </c>
      <c r="AW116" s="11">
        <v>2669908</v>
      </c>
      <c r="AX116" s="10">
        <v>481440.99099999998</v>
      </c>
      <c r="AY116" s="11">
        <v>487827.09100000001</v>
      </c>
      <c r="AZ116" s="35">
        <v>467468</v>
      </c>
      <c r="BA116" s="36">
        <v>463978</v>
      </c>
      <c r="BB116" s="37">
        <v>1459925</v>
      </c>
      <c r="BC116" s="38">
        <v>1459925</v>
      </c>
      <c r="BD116" s="10">
        <v>8998717.1273750439</v>
      </c>
      <c r="BE116" s="11">
        <v>9058971.1639276594</v>
      </c>
      <c r="BF116" s="10">
        <v>9357857</v>
      </c>
      <c r="BG116" s="11">
        <v>9521496</v>
      </c>
      <c r="BH116" s="17">
        <v>2.1999999999999999E-2</v>
      </c>
      <c r="BI116" s="18">
        <v>2.81E-2</v>
      </c>
      <c r="BJ116" s="17">
        <v>0.28000000000000003</v>
      </c>
      <c r="BK116" s="18">
        <v>0.28000000000000003</v>
      </c>
      <c r="BL116" s="10">
        <v>2611725</v>
      </c>
      <c r="BM116" s="11">
        <v>2657396</v>
      </c>
      <c r="BN116" s="10">
        <v>467467.88699999999</v>
      </c>
      <c r="BO116" s="11">
        <v>463978.19400000002</v>
      </c>
      <c r="BP116" s="77">
        <f t="shared" si="35"/>
        <v>0</v>
      </c>
    </row>
    <row r="117" spans="1:68">
      <c r="A117" s="3" t="s">
        <v>225</v>
      </c>
      <c r="B117" s="3" t="s">
        <v>226</v>
      </c>
      <c r="C117" s="3" t="str">
        <f t="shared" si="34"/>
        <v>03052 - Kiona Benton</v>
      </c>
      <c r="D117" s="19">
        <v>1171913</v>
      </c>
      <c r="E117" s="20">
        <v>1194548</v>
      </c>
      <c r="F117" s="21">
        <v>2582456</v>
      </c>
      <c r="G117" s="22">
        <v>2582456</v>
      </c>
      <c r="H117" s="10">
        <v>14468248.747380454</v>
      </c>
      <c r="I117" s="11">
        <v>15648027.649968043</v>
      </c>
      <c r="J117" s="10">
        <v>15591511</v>
      </c>
      <c r="K117" s="11">
        <v>15957480</v>
      </c>
      <c r="L117" s="17">
        <v>4.2700000000000002E-2</v>
      </c>
      <c r="M117" s="18">
        <v>1.09E-2</v>
      </c>
      <c r="N117" s="17">
        <v>0.28000000000000003</v>
      </c>
      <c r="O117" s="18">
        <v>0.28000000000000003</v>
      </c>
      <c r="P117" s="10">
        <v>4389180</v>
      </c>
      <c r="Q117" s="11">
        <v>4492204</v>
      </c>
      <c r="R117" s="10">
        <v>1171912.534</v>
      </c>
      <c r="S117" s="11">
        <v>1194547.852</v>
      </c>
      <c r="T117" s="35">
        <v>887606</v>
      </c>
      <c r="U117" s="36">
        <v>891412</v>
      </c>
      <c r="V117" s="37">
        <v>2419186.0890000002</v>
      </c>
      <c r="W117" s="38">
        <v>2473747.8959999997</v>
      </c>
      <c r="X117" s="10">
        <v>13178401.06110708</v>
      </c>
      <c r="Y117" s="11">
        <v>13268781.396697428</v>
      </c>
      <c r="Z117" s="10">
        <v>13704352</v>
      </c>
      <c r="AA117" s="11">
        <v>13946247</v>
      </c>
      <c r="AB117" s="17">
        <v>2.1999999999999999E-2</v>
      </c>
      <c r="AC117" s="18">
        <v>2.81E-2</v>
      </c>
      <c r="AD117" s="17">
        <v>0.24</v>
      </c>
      <c r="AE117" s="18">
        <v>0.24</v>
      </c>
      <c r="AF117" s="10">
        <v>3306792</v>
      </c>
      <c r="AG117" s="11">
        <v>3365160</v>
      </c>
      <c r="AH117" s="10">
        <v>887605.91099999996</v>
      </c>
      <c r="AI117" s="11">
        <v>891412.10400000005</v>
      </c>
      <c r="AJ117" s="19">
        <v>1171913</v>
      </c>
      <c r="AK117" s="20">
        <v>1194548</v>
      </c>
      <c r="AL117" s="21">
        <v>2582456</v>
      </c>
      <c r="AM117" s="22">
        <v>2582456</v>
      </c>
      <c r="AN117" s="10">
        <v>14468248.747380454</v>
      </c>
      <c r="AO117" s="11">
        <v>15648027.649968043</v>
      </c>
      <c r="AP117" s="10">
        <v>15591511</v>
      </c>
      <c r="AQ117" s="11">
        <v>15957480</v>
      </c>
      <c r="AR117" s="17">
        <v>4.2700000000000002E-2</v>
      </c>
      <c r="AS117" s="18">
        <v>1.09E-2</v>
      </c>
      <c r="AT117" s="17">
        <v>0.28000000000000003</v>
      </c>
      <c r="AU117" s="18">
        <v>0.28000000000000003</v>
      </c>
      <c r="AV117" s="10">
        <v>4389180</v>
      </c>
      <c r="AW117" s="11">
        <v>4492204</v>
      </c>
      <c r="AX117" s="10">
        <v>1171912.534</v>
      </c>
      <c r="AY117" s="11">
        <v>1194547.852</v>
      </c>
      <c r="AZ117" s="35">
        <v>1163558</v>
      </c>
      <c r="BA117" s="36">
        <v>1170525</v>
      </c>
      <c r="BB117" s="37">
        <v>2582456</v>
      </c>
      <c r="BC117" s="38">
        <v>2582456</v>
      </c>
      <c r="BD117" s="10">
        <v>15065070.181483997</v>
      </c>
      <c r="BE117" s="11">
        <v>15169396.433133136</v>
      </c>
      <c r="BF117" s="10">
        <v>15666319</v>
      </c>
      <c r="BG117" s="11">
        <v>15943902</v>
      </c>
      <c r="BH117" s="17">
        <v>2.1999999999999999E-2</v>
      </c>
      <c r="BI117" s="18">
        <v>2.81E-2</v>
      </c>
      <c r="BJ117" s="17">
        <v>0.28000000000000003</v>
      </c>
      <c r="BK117" s="18">
        <v>0.28000000000000003</v>
      </c>
      <c r="BL117" s="10">
        <v>4410239</v>
      </c>
      <c r="BM117" s="11">
        <v>4488382</v>
      </c>
      <c r="BN117" s="10">
        <v>1163558.1740000001</v>
      </c>
      <c r="BO117" s="11">
        <v>1170525.487</v>
      </c>
      <c r="BP117" s="77">
        <f t="shared" si="35"/>
        <v>-163269.91099999985</v>
      </c>
    </row>
    <row r="118" spans="1:68">
      <c r="A118" s="3" t="s">
        <v>227</v>
      </c>
      <c r="B118" s="3" t="s">
        <v>228</v>
      </c>
      <c r="C118" s="3" t="str">
        <f t="shared" si="34"/>
        <v>19403 - Kittitas</v>
      </c>
      <c r="D118" s="19">
        <v>0</v>
      </c>
      <c r="E118" s="20">
        <v>0</v>
      </c>
      <c r="F118" s="21">
        <v>1409000</v>
      </c>
      <c r="G118" s="22">
        <v>1409000</v>
      </c>
      <c r="H118" s="10">
        <v>6483971.0487649776</v>
      </c>
      <c r="I118" s="11">
        <v>6983552.1553960256</v>
      </c>
      <c r="J118" s="10">
        <v>6987363</v>
      </c>
      <c r="K118" s="11">
        <v>7121658</v>
      </c>
      <c r="L118" s="17">
        <v>4.2700000000000002E-2</v>
      </c>
      <c r="M118" s="18">
        <v>1.09E-2</v>
      </c>
      <c r="N118" s="17">
        <v>0.28000000000000003</v>
      </c>
      <c r="O118" s="18">
        <v>0.28000000000000003</v>
      </c>
      <c r="P118" s="10">
        <v>1956462</v>
      </c>
      <c r="Q118" s="11">
        <v>1994064</v>
      </c>
      <c r="R118" s="10">
        <v>0</v>
      </c>
      <c r="S118" s="11">
        <v>0</v>
      </c>
      <c r="T118" s="35">
        <v>0</v>
      </c>
      <c r="U118" s="36">
        <v>0</v>
      </c>
      <c r="V118" s="37">
        <v>1409000</v>
      </c>
      <c r="W118" s="38">
        <v>1409000</v>
      </c>
      <c r="X118" s="10">
        <v>5875184.7786465213</v>
      </c>
      <c r="Y118" s="11">
        <v>5899873.3074068949</v>
      </c>
      <c r="Z118" s="10">
        <v>6109664</v>
      </c>
      <c r="AA118" s="11">
        <v>6201104</v>
      </c>
      <c r="AB118" s="17">
        <v>2.1999999999999999E-2</v>
      </c>
      <c r="AC118" s="18">
        <v>2.81E-2</v>
      </c>
      <c r="AD118" s="17">
        <v>0.24</v>
      </c>
      <c r="AE118" s="18">
        <v>0.24</v>
      </c>
      <c r="AF118" s="10">
        <v>1466319</v>
      </c>
      <c r="AG118" s="11">
        <v>1488265</v>
      </c>
      <c r="AH118" s="10">
        <v>0</v>
      </c>
      <c r="AI118" s="11">
        <v>0</v>
      </c>
      <c r="AJ118" s="19">
        <v>0</v>
      </c>
      <c r="AK118" s="20">
        <v>0</v>
      </c>
      <c r="AL118" s="21">
        <v>1409000</v>
      </c>
      <c r="AM118" s="22">
        <v>1409000</v>
      </c>
      <c r="AN118" s="10">
        <v>6483971.0487649776</v>
      </c>
      <c r="AO118" s="11">
        <v>6983552.1553960256</v>
      </c>
      <c r="AP118" s="10">
        <v>6987363</v>
      </c>
      <c r="AQ118" s="11">
        <v>7121658</v>
      </c>
      <c r="AR118" s="17">
        <v>4.2700000000000002E-2</v>
      </c>
      <c r="AS118" s="18">
        <v>1.09E-2</v>
      </c>
      <c r="AT118" s="17">
        <v>0.28000000000000003</v>
      </c>
      <c r="AU118" s="18">
        <v>0.28000000000000003</v>
      </c>
      <c r="AV118" s="10">
        <v>1956462</v>
      </c>
      <c r="AW118" s="11">
        <v>1994064</v>
      </c>
      <c r="AX118" s="10">
        <v>0</v>
      </c>
      <c r="AY118" s="11">
        <v>0</v>
      </c>
      <c r="AZ118" s="35">
        <v>0</v>
      </c>
      <c r="BA118" s="36">
        <v>0</v>
      </c>
      <c r="BB118" s="37">
        <v>1409000</v>
      </c>
      <c r="BC118" s="38">
        <v>1409000</v>
      </c>
      <c r="BD118" s="10">
        <v>6718384.899835811</v>
      </c>
      <c r="BE118" s="11">
        <v>6749005.7745043822</v>
      </c>
      <c r="BF118" s="10">
        <v>6986516</v>
      </c>
      <c r="BG118" s="11">
        <v>7093591</v>
      </c>
      <c r="BH118" s="17">
        <v>2.1999999999999999E-2</v>
      </c>
      <c r="BI118" s="18">
        <v>2.81E-2</v>
      </c>
      <c r="BJ118" s="17">
        <v>0.28000000000000003</v>
      </c>
      <c r="BK118" s="18">
        <v>0.28000000000000003</v>
      </c>
      <c r="BL118" s="10">
        <v>1956224</v>
      </c>
      <c r="BM118" s="11">
        <v>1986205</v>
      </c>
      <c r="BN118" s="10">
        <v>0</v>
      </c>
      <c r="BO118" s="11">
        <v>0</v>
      </c>
      <c r="BP118" s="77">
        <f t="shared" si="35"/>
        <v>0</v>
      </c>
    </row>
    <row r="119" spans="1:68">
      <c r="A119" s="3" t="s">
        <v>229</v>
      </c>
      <c r="B119" s="3" t="s">
        <v>230</v>
      </c>
      <c r="C119" s="3" t="str">
        <f t="shared" si="34"/>
        <v>20402 - Klickitat</v>
      </c>
      <c r="D119" s="19">
        <v>256247</v>
      </c>
      <c r="E119" s="20">
        <v>260504</v>
      </c>
      <c r="F119" s="21">
        <v>90000</v>
      </c>
      <c r="G119" s="22">
        <v>90000</v>
      </c>
      <c r="H119" s="10">
        <v>2101720.0255999998</v>
      </c>
      <c r="I119" s="11">
        <v>2264280.8284121957</v>
      </c>
      <c r="J119" s="10">
        <v>2264890</v>
      </c>
      <c r="K119" s="11">
        <v>2309059</v>
      </c>
      <c r="L119" s="17">
        <v>4.2700000000000002E-2</v>
      </c>
      <c r="M119" s="18">
        <v>1.09E-2</v>
      </c>
      <c r="N119" s="17">
        <v>0.28000000000000003</v>
      </c>
      <c r="O119" s="18">
        <v>0.28000000000000003</v>
      </c>
      <c r="P119" s="10">
        <v>634169</v>
      </c>
      <c r="Q119" s="11">
        <v>646537</v>
      </c>
      <c r="R119" s="10">
        <v>256247.329</v>
      </c>
      <c r="S119" s="11">
        <v>260503.98499999999</v>
      </c>
      <c r="T119" s="35">
        <v>194391</v>
      </c>
      <c r="U119" s="36">
        <v>192586</v>
      </c>
      <c r="V119" s="37">
        <v>90000</v>
      </c>
      <c r="W119" s="38">
        <v>90000</v>
      </c>
      <c r="X119" s="10">
        <v>1936905.9594711738</v>
      </c>
      <c r="Y119" s="11">
        <v>1914479.7855729752</v>
      </c>
      <c r="Z119" s="10">
        <v>2014208</v>
      </c>
      <c r="AA119" s="11">
        <v>2012228</v>
      </c>
      <c r="AB119" s="17">
        <v>2.1999999999999999E-2</v>
      </c>
      <c r="AC119" s="18">
        <v>2.81E-2</v>
      </c>
      <c r="AD119" s="17">
        <v>0.24</v>
      </c>
      <c r="AE119" s="18">
        <v>0.24</v>
      </c>
      <c r="AF119" s="10">
        <v>483410</v>
      </c>
      <c r="AG119" s="11">
        <v>482935</v>
      </c>
      <c r="AH119" s="10">
        <v>194391.03099999999</v>
      </c>
      <c r="AI119" s="11">
        <v>192586.41</v>
      </c>
      <c r="AJ119" s="19">
        <v>256247</v>
      </c>
      <c r="AK119" s="20">
        <v>260504</v>
      </c>
      <c r="AL119" s="21">
        <v>90000</v>
      </c>
      <c r="AM119" s="22">
        <v>90000</v>
      </c>
      <c r="AN119" s="10">
        <v>2101720.0255999998</v>
      </c>
      <c r="AO119" s="11">
        <v>2264280.8284121957</v>
      </c>
      <c r="AP119" s="10">
        <v>2264890</v>
      </c>
      <c r="AQ119" s="11">
        <v>2309059</v>
      </c>
      <c r="AR119" s="17">
        <v>4.2700000000000002E-2</v>
      </c>
      <c r="AS119" s="18">
        <v>1.09E-2</v>
      </c>
      <c r="AT119" s="17">
        <v>0.28000000000000003</v>
      </c>
      <c r="AU119" s="18">
        <v>0.28000000000000003</v>
      </c>
      <c r="AV119" s="10">
        <v>634169</v>
      </c>
      <c r="AW119" s="11">
        <v>646537</v>
      </c>
      <c r="AX119" s="10">
        <v>256247.329</v>
      </c>
      <c r="AY119" s="11">
        <v>260503.98499999999</v>
      </c>
      <c r="AZ119" s="35">
        <v>248179</v>
      </c>
      <c r="BA119" s="36">
        <v>246384</v>
      </c>
      <c r="BB119" s="37">
        <v>90000</v>
      </c>
      <c r="BC119" s="38">
        <v>90000</v>
      </c>
      <c r="BD119" s="10">
        <v>2131178.2343638567</v>
      </c>
      <c r="BE119" s="11">
        <v>2109715.559023832</v>
      </c>
      <c r="BF119" s="10">
        <v>2216234</v>
      </c>
      <c r="BG119" s="11">
        <v>2217432</v>
      </c>
      <c r="BH119" s="17">
        <v>2.1999999999999999E-2</v>
      </c>
      <c r="BI119" s="18">
        <v>2.81E-2</v>
      </c>
      <c r="BJ119" s="17">
        <v>0.28000000000000003</v>
      </c>
      <c r="BK119" s="18">
        <v>0.28000000000000003</v>
      </c>
      <c r="BL119" s="10">
        <v>620546</v>
      </c>
      <c r="BM119" s="11">
        <v>620881</v>
      </c>
      <c r="BN119" s="10">
        <v>248179.19899999999</v>
      </c>
      <c r="BO119" s="11">
        <v>246384.06400000001</v>
      </c>
      <c r="BP119" s="77">
        <f t="shared" si="35"/>
        <v>0</v>
      </c>
    </row>
    <row r="120" spans="1:68">
      <c r="A120" s="3" t="s">
        <v>231</v>
      </c>
      <c r="B120" s="3" t="s">
        <v>232</v>
      </c>
      <c r="C120" s="3" t="str">
        <f t="shared" si="34"/>
        <v>29311 - La Conner</v>
      </c>
      <c r="D120" s="19">
        <v>110545</v>
      </c>
      <c r="E120" s="20">
        <v>128587</v>
      </c>
      <c r="F120" s="21">
        <v>1595000</v>
      </c>
      <c r="G120" s="22">
        <v>1595000</v>
      </c>
      <c r="H120" s="10">
        <v>6063897.3233748171</v>
      </c>
      <c r="I120" s="11">
        <v>6706654.814177813</v>
      </c>
      <c r="J120" s="10">
        <v>6534676</v>
      </c>
      <c r="K120" s="11">
        <v>6839285</v>
      </c>
      <c r="L120" s="17">
        <v>4.2700000000000002E-2</v>
      </c>
      <c r="M120" s="18">
        <v>1.09E-2</v>
      </c>
      <c r="N120" s="17">
        <v>0.28000000000000003</v>
      </c>
      <c r="O120" s="18">
        <v>0.28000000000000003</v>
      </c>
      <c r="P120" s="10">
        <v>1802156</v>
      </c>
      <c r="Q120" s="11">
        <v>1886163</v>
      </c>
      <c r="R120" s="10">
        <v>110544.74800000001</v>
      </c>
      <c r="S120" s="11">
        <v>128586.58900000001</v>
      </c>
      <c r="T120" s="35">
        <v>95564</v>
      </c>
      <c r="U120" s="36">
        <v>90541</v>
      </c>
      <c r="V120" s="37">
        <v>1303368.3330000001</v>
      </c>
      <c r="W120" s="38">
        <v>1338105.933</v>
      </c>
      <c r="X120" s="10">
        <v>5690876.536280442</v>
      </c>
      <c r="Y120" s="11">
        <v>5750118.6514322227</v>
      </c>
      <c r="Z120" s="10">
        <v>5918000</v>
      </c>
      <c r="AA120" s="11">
        <v>6043703</v>
      </c>
      <c r="AB120" s="17">
        <v>2.1999999999999999E-2</v>
      </c>
      <c r="AC120" s="18">
        <v>2.81E-2</v>
      </c>
      <c r="AD120" s="17">
        <v>0.24</v>
      </c>
      <c r="AE120" s="18">
        <v>0.24</v>
      </c>
      <c r="AF120" s="10">
        <v>1398932</v>
      </c>
      <c r="AG120" s="11">
        <v>1428647</v>
      </c>
      <c r="AH120" s="10">
        <v>95563.667000000001</v>
      </c>
      <c r="AI120" s="11">
        <v>90541.066999999995</v>
      </c>
      <c r="AJ120" s="19">
        <v>110545</v>
      </c>
      <c r="AK120" s="20">
        <v>128587</v>
      </c>
      <c r="AL120" s="21">
        <v>1595000</v>
      </c>
      <c r="AM120" s="22">
        <v>1595000</v>
      </c>
      <c r="AN120" s="10">
        <v>6063897.3233748171</v>
      </c>
      <c r="AO120" s="11">
        <v>6706654.814177813</v>
      </c>
      <c r="AP120" s="10">
        <v>6534676</v>
      </c>
      <c r="AQ120" s="11">
        <v>6839285</v>
      </c>
      <c r="AR120" s="17">
        <v>4.2700000000000002E-2</v>
      </c>
      <c r="AS120" s="18">
        <v>1.09E-2</v>
      </c>
      <c r="AT120" s="17">
        <v>0.28000000000000003</v>
      </c>
      <c r="AU120" s="18">
        <v>0.28000000000000003</v>
      </c>
      <c r="AV120" s="10">
        <v>1802156</v>
      </c>
      <c r="AW120" s="11">
        <v>1886163</v>
      </c>
      <c r="AX120" s="10">
        <v>110544.74800000001</v>
      </c>
      <c r="AY120" s="11">
        <v>128586.58900000001</v>
      </c>
      <c r="AZ120" s="35">
        <v>121086</v>
      </c>
      <c r="BA120" s="36">
        <v>115546</v>
      </c>
      <c r="BB120" s="37">
        <v>1595000</v>
      </c>
      <c r="BC120" s="38">
        <v>1595000</v>
      </c>
      <c r="BD120" s="10">
        <v>6467237.4960877532</v>
      </c>
      <c r="BE120" s="11">
        <v>6532303.6910920013</v>
      </c>
      <c r="BF120" s="10">
        <v>6725346</v>
      </c>
      <c r="BG120" s="11">
        <v>6865824</v>
      </c>
      <c r="BH120" s="17">
        <v>2.1999999999999999E-2</v>
      </c>
      <c r="BI120" s="18">
        <v>2.81E-2</v>
      </c>
      <c r="BJ120" s="17">
        <v>0.28000000000000003</v>
      </c>
      <c r="BK120" s="18">
        <v>0.28000000000000003</v>
      </c>
      <c r="BL120" s="10">
        <v>1854740</v>
      </c>
      <c r="BM120" s="11">
        <v>1893482</v>
      </c>
      <c r="BN120" s="10">
        <v>121086.012</v>
      </c>
      <c r="BO120" s="11">
        <v>115546.2</v>
      </c>
      <c r="BP120" s="77">
        <f t="shared" si="35"/>
        <v>-291631.6669999999</v>
      </c>
    </row>
    <row r="121" spans="1:68">
      <c r="A121" s="3" t="s">
        <v>233</v>
      </c>
      <c r="B121" s="3" t="s">
        <v>234</v>
      </c>
      <c r="C121" s="3" t="str">
        <f t="shared" si="34"/>
        <v>06101 - Lacenter</v>
      </c>
      <c r="D121" s="19">
        <v>696870</v>
      </c>
      <c r="E121" s="20">
        <v>700346</v>
      </c>
      <c r="F121" s="21">
        <v>2552000</v>
      </c>
      <c r="G121" s="22">
        <v>2552000</v>
      </c>
      <c r="H121" s="10">
        <v>13591379.578590281</v>
      </c>
      <c r="I121" s="11">
        <v>14663710.844809286</v>
      </c>
      <c r="J121" s="10">
        <v>14646565</v>
      </c>
      <c r="K121" s="11">
        <v>14953698</v>
      </c>
      <c r="L121" s="17">
        <v>4.2700000000000002E-2</v>
      </c>
      <c r="M121" s="18">
        <v>1.09E-2</v>
      </c>
      <c r="N121" s="17">
        <v>0.28000000000000003</v>
      </c>
      <c r="O121" s="18">
        <v>0.28000000000000003</v>
      </c>
      <c r="P121" s="10">
        <v>4122263</v>
      </c>
      <c r="Q121" s="11">
        <v>4208705</v>
      </c>
      <c r="R121" s="10">
        <v>696870.30599999998</v>
      </c>
      <c r="S121" s="11">
        <v>700345.54200000002</v>
      </c>
      <c r="T121" s="35">
        <v>543375</v>
      </c>
      <c r="U121" s="36">
        <v>579209</v>
      </c>
      <c r="V121" s="37">
        <v>2552000</v>
      </c>
      <c r="W121" s="38">
        <v>2552000</v>
      </c>
      <c r="X121" s="10">
        <v>12540127.995968364</v>
      </c>
      <c r="Y121" s="11">
        <v>12959021.295353895</v>
      </c>
      <c r="Z121" s="10">
        <v>13040606</v>
      </c>
      <c r="AA121" s="11">
        <v>13620672</v>
      </c>
      <c r="AB121" s="17">
        <v>2.1999999999999999E-2</v>
      </c>
      <c r="AC121" s="18">
        <v>2.81E-2</v>
      </c>
      <c r="AD121" s="17">
        <v>0.24</v>
      </c>
      <c r="AE121" s="18">
        <v>0.24</v>
      </c>
      <c r="AF121" s="10">
        <v>3145943</v>
      </c>
      <c r="AG121" s="11">
        <v>3285880</v>
      </c>
      <c r="AH121" s="10">
        <v>543374.81799999997</v>
      </c>
      <c r="AI121" s="11">
        <v>579208.85800000001</v>
      </c>
      <c r="AJ121" s="19">
        <v>696870</v>
      </c>
      <c r="AK121" s="20">
        <v>700346</v>
      </c>
      <c r="AL121" s="21">
        <v>2552000</v>
      </c>
      <c r="AM121" s="22">
        <v>2552000</v>
      </c>
      <c r="AN121" s="10">
        <v>13591379.578590281</v>
      </c>
      <c r="AO121" s="11">
        <v>14663710.844809286</v>
      </c>
      <c r="AP121" s="10">
        <v>14646565</v>
      </c>
      <c r="AQ121" s="11">
        <v>14953698</v>
      </c>
      <c r="AR121" s="17">
        <v>4.2700000000000002E-2</v>
      </c>
      <c r="AS121" s="18">
        <v>1.09E-2</v>
      </c>
      <c r="AT121" s="17">
        <v>0.28000000000000003</v>
      </c>
      <c r="AU121" s="18">
        <v>0.28000000000000003</v>
      </c>
      <c r="AV121" s="10">
        <v>4122263</v>
      </c>
      <c r="AW121" s="11">
        <v>4208705</v>
      </c>
      <c r="AX121" s="10">
        <v>696870.30599999998</v>
      </c>
      <c r="AY121" s="11">
        <v>700345.54200000002</v>
      </c>
      <c r="AZ121" s="35">
        <v>730279</v>
      </c>
      <c r="BA121" s="36">
        <v>774446</v>
      </c>
      <c r="BB121" s="37">
        <v>2552000</v>
      </c>
      <c r="BC121" s="38">
        <v>2552000</v>
      </c>
      <c r="BD121" s="10">
        <v>14491383.649305429</v>
      </c>
      <c r="BE121" s="11">
        <v>14925156.944260759</v>
      </c>
      <c r="BF121" s="10">
        <v>15069736</v>
      </c>
      <c r="BG121" s="11">
        <v>15687193</v>
      </c>
      <c r="BH121" s="17">
        <v>2.1999999999999999E-2</v>
      </c>
      <c r="BI121" s="18">
        <v>2.81E-2</v>
      </c>
      <c r="BJ121" s="17">
        <v>0.28000000000000003</v>
      </c>
      <c r="BK121" s="18">
        <v>0.28000000000000003</v>
      </c>
      <c r="BL121" s="10">
        <v>4241364</v>
      </c>
      <c r="BM121" s="11">
        <v>4415147</v>
      </c>
      <c r="BN121" s="10">
        <v>730278.50800000003</v>
      </c>
      <c r="BO121" s="11">
        <v>774446.13100000005</v>
      </c>
      <c r="BP121" s="77">
        <f t="shared" si="35"/>
        <v>0</v>
      </c>
    </row>
    <row r="122" spans="1:68">
      <c r="A122" s="3" t="s">
        <v>235</v>
      </c>
      <c r="B122" s="3" t="s">
        <v>236</v>
      </c>
      <c r="C122" s="3" t="str">
        <f t="shared" si="34"/>
        <v>38126 - Lacrosse Joint</v>
      </c>
      <c r="D122" s="19">
        <v>2280</v>
      </c>
      <c r="E122" s="20">
        <v>0</v>
      </c>
      <c r="F122" s="21">
        <v>548000</v>
      </c>
      <c r="G122" s="22">
        <v>548000</v>
      </c>
      <c r="H122" s="10">
        <v>1969564.4743999997</v>
      </c>
      <c r="I122" s="11">
        <v>2126222.6142406557</v>
      </c>
      <c r="J122" s="10">
        <v>2122474</v>
      </c>
      <c r="K122" s="11">
        <v>2168270</v>
      </c>
      <c r="L122" s="17">
        <v>4.2700000000000002E-2</v>
      </c>
      <c r="M122" s="18">
        <v>1.09E-2</v>
      </c>
      <c r="N122" s="17">
        <v>0.32750000000000001</v>
      </c>
      <c r="O122" s="18">
        <v>0.32750000000000001</v>
      </c>
      <c r="P122" s="10">
        <v>695110</v>
      </c>
      <c r="Q122" s="11">
        <v>710108</v>
      </c>
      <c r="R122" s="10">
        <v>2279.893</v>
      </c>
      <c r="S122" s="11">
        <v>0</v>
      </c>
      <c r="T122" s="35">
        <v>0</v>
      </c>
      <c r="U122" s="36">
        <v>0</v>
      </c>
      <c r="V122" s="37">
        <v>545562</v>
      </c>
      <c r="W122" s="38">
        <v>545198</v>
      </c>
      <c r="X122" s="10">
        <v>1824778.9134506034</v>
      </c>
      <c r="Y122" s="11">
        <v>1804222.7590369834</v>
      </c>
      <c r="Z122" s="10">
        <v>1897606</v>
      </c>
      <c r="AA122" s="11">
        <v>1896341</v>
      </c>
      <c r="AB122" s="17">
        <v>2.1999999999999999E-2</v>
      </c>
      <c r="AC122" s="18">
        <v>2.81E-2</v>
      </c>
      <c r="AD122" s="17">
        <v>0.28749999999999998</v>
      </c>
      <c r="AE122" s="18">
        <v>0.28749999999999998</v>
      </c>
      <c r="AF122" s="10">
        <v>545562</v>
      </c>
      <c r="AG122" s="11">
        <v>545198</v>
      </c>
      <c r="AH122" s="10">
        <v>0</v>
      </c>
      <c r="AI122" s="11">
        <v>0</v>
      </c>
      <c r="AJ122" s="19">
        <v>2280</v>
      </c>
      <c r="AK122" s="20">
        <v>0</v>
      </c>
      <c r="AL122" s="21">
        <v>548000</v>
      </c>
      <c r="AM122" s="22">
        <v>548000</v>
      </c>
      <c r="AN122" s="10">
        <v>1969564.4743999997</v>
      </c>
      <c r="AO122" s="11">
        <v>2126222.6142406557</v>
      </c>
      <c r="AP122" s="10">
        <v>2122474</v>
      </c>
      <c r="AQ122" s="11">
        <v>2168270</v>
      </c>
      <c r="AR122" s="17">
        <v>4.2700000000000002E-2</v>
      </c>
      <c r="AS122" s="18">
        <v>1.09E-2</v>
      </c>
      <c r="AT122" s="17">
        <v>0.32750000000000001</v>
      </c>
      <c r="AU122" s="18">
        <v>0.32750000000000001</v>
      </c>
      <c r="AV122" s="10">
        <v>695110</v>
      </c>
      <c r="AW122" s="11">
        <v>710108</v>
      </c>
      <c r="AX122" s="10">
        <v>2279.893</v>
      </c>
      <c r="AY122" s="11">
        <v>0</v>
      </c>
      <c r="AZ122" s="35">
        <v>0</v>
      </c>
      <c r="BA122" s="36">
        <v>0</v>
      </c>
      <c r="BB122" s="37">
        <v>548000</v>
      </c>
      <c r="BC122" s="38">
        <v>548000</v>
      </c>
      <c r="BD122" s="10">
        <v>2004211.1659143157</v>
      </c>
      <c r="BE122" s="11">
        <v>1984502.6168427637</v>
      </c>
      <c r="BF122" s="10">
        <v>2084199</v>
      </c>
      <c r="BG122" s="11">
        <v>2085826</v>
      </c>
      <c r="BH122" s="17">
        <v>2.1999999999999999E-2</v>
      </c>
      <c r="BI122" s="18">
        <v>2.81E-2</v>
      </c>
      <c r="BJ122" s="17">
        <v>0.32750000000000001</v>
      </c>
      <c r="BK122" s="18">
        <v>0.32750000000000001</v>
      </c>
      <c r="BL122" s="10">
        <v>682575</v>
      </c>
      <c r="BM122" s="11">
        <v>683108</v>
      </c>
      <c r="BN122" s="10">
        <v>0</v>
      </c>
      <c r="BO122" s="11">
        <v>0</v>
      </c>
      <c r="BP122" s="77">
        <f t="shared" si="35"/>
        <v>-2438</v>
      </c>
    </row>
    <row r="123" spans="1:68">
      <c r="A123" s="3" t="s">
        <v>237</v>
      </c>
      <c r="B123" s="3" t="s">
        <v>238</v>
      </c>
      <c r="C123" s="3" t="str">
        <f t="shared" si="34"/>
        <v>04129 - Lake Chelan</v>
      </c>
      <c r="D123" s="19">
        <v>0</v>
      </c>
      <c r="E123" s="20">
        <v>0</v>
      </c>
      <c r="F123" s="21">
        <v>3039950</v>
      </c>
      <c r="G123" s="22">
        <v>3039950</v>
      </c>
      <c r="H123" s="10">
        <v>14928136.829027418</v>
      </c>
      <c r="I123" s="11">
        <v>16088459.185786683</v>
      </c>
      <c r="J123" s="10">
        <v>16087103</v>
      </c>
      <c r="K123" s="11">
        <v>16406622</v>
      </c>
      <c r="L123" s="17">
        <v>4.2700000000000002E-2</v>
      </c>
      <c r="M123" s="18">
        <v>1.09E-2</v>
      </c>
      <c r="N123" s="17">
        <v>0.28000000000000003</v>
      </c>
      <c r="O123" s="18">
        <v>0.28000000000000003</v>
      </c>
      <c r="P123" s="10">
        <v>4390940</v>
      </c>
      <c r="Q123" s="11">
        <v>4478152</v>
      </c>
      <c r="R123" s="10">
        <v>0</v>
      </c>
      <c r="S123" s="11">
        <v>0</v>
      </c>
      <c r="T123" s="35">
        <v>0</v>
      </c>
      <c r="U123" s="36">
        <v>0</v>
      </c>
      <c r="V123" s="37">
        <v>3039950</v>
      </c>
      <c r="W123" s="38">
        <v>3039950</v>
      </c>
      <c r="X123" s="10">
        <v>13627368.47135336</v>
      </c>
      <c r="Y123" s="11">
        <v>13705359.393802984</v>
      </c>
      <c r="Z123" s="10">
        <v>14171238</v>
      </c>
      <c r="AA123" s="11">
        <v>14405116</v>
      </c>
      <c r="AB123" s="17">
        <v>2.1999999999999999E-2</v>
      </c>
      <c r="AC123" s="18">
        <v>2.81E-2</v>
      </c>
      <c r="AD123" s="17">
        <v>0.24</v>
      </c>
      <c r="AE123" s="18">
        <v>0.24</v>
      </c>
      <c r="AF123" s="10">
        <v>3315436</v>
      </c>
      <c r="AG123" s="11">
        <v>3370153</v>
      </c>
      <c r="AH123" s="10">
        <v>0</v>
      </c>
      <c r="AI123" s="11">
        <v>0</v>
      </c>
      <c r="AJ123" s="19">
        <v>0</v>
      </c>
      <c r="AK123" s="20">
        <v>0</v>
      </c>
      <c r="AL123" s="21">
        <v>3039950</v>
      </c>
      <c r="AM123" s="22">
        <v>3039950</v>
      </c>
      <c r="AN123" s="10">
        <v>14928136.829027418</v>
      </c>
      <c r="AO123" s="11">
        <v>16088459.185786683</v>
      </c>
      <c r="AP123" s="10">
        <v>16087103</v>
      </c>
      <c r="AQ123" s="11">
        <v>16406622</v>
      </c>
      <c r="AR123" s="17">
        <v>4.2700000000000002E-2</v>
      </c>
      <c r="AS123" s="18">
        <v>1.09E-2</v>
      </c>
      <c r="AT123" s="17">
        <v>0.28000000000000003</v>
      </c>
      <c r="AU123" s="18">
        <v>0.28000000000000003</v>
      </c>
      <c r="AV123" s="10">
        <v>4390940</v>
      </c>
      <c r="AW123" s="11">
        <v>4478152</v>
      </c>
      <c r="AX123" s="10">
        <v>0</v>
      </c>
      <c r="AY123" s="11">
        <v>0</v>
      </c>
      <c r="AZ123" s="35">
        <v>0</v>
      </c>
      <c r="BA123" s="36">
        <v>0</v>
      </c>
      <c r="BB123" s="37">
        <v>3039950</v>
      </c>
      <c r="BC123" s="38">
        <v>3039950</v>
      </c>
      <c r="BD123" s="10">
        <v>15474897.358090771</v>
      </c>
      <c r="BE123" s="11">
        <v>15565900.810466394</v>
      </c>
      <c r="BF123" s="10">
        <v>16092502</v>
      </c>
      <c r="BG123" s="11">
        <v>16360651</v>
      </c>
      <c r="BH123" s="17">
        <v>2.1999999999999999E-2</v>
      </c>
      <c r="BI123" s="18">
        <v>2.81E-2</v>
      </c>
      <c r="BJ123" s="17">
        <v>0.28000000000000003</v>
      </c>
      <c r="BK123" s="18">
        <v>0.28000000000000003</v>
      </c>
      <c r="BL123" s="10">
        <v>4392414</v>
      </c>
      <c r="BM123" s="11">
        <v>4465604</v>
      </c>
      <c r="BN123" s="10">
        <v>0</v>
      </c>
      <c r="BO123" s="11">
        <v>0</v>
      </c>
      <c r="BP123" s="77">
        <f t="shared" si="35"/>
        <v>0</v>
      </c>
    </row>
    <row r="124" spans="1:68">
      <c r="A124" s="3" t="s">
        <v>239</v>
      </c>
      <c r="B124" s="3" t="s">
        <v>240</v>
      </c>
      <c r="C124" s="3" t="str">
        <f t="shared" si="34"/>
        <v>31004 - Lake Stevens</v>
      </c>
      <c r="D124" s="19">
        <v>3989529</v>
      </c>
      <c r="E124" s="20">
        <v>4190791</v>
      </c>
      <c r="F124" s="21">
        <v>13125000</v>
      </c>
      <c r="G124" s="22">
        <v>13125000</v>
      </c>
      <c r="H124" s="10">
        <v>71660698.845200658</v>
      </c>
      <c r="I124" s="11">
        <v>78511631.122223943</v>
      </c>
      <c r="J124" s="10">
        <v>77224175</v>
      </c>
      <c r="K124" s="11">
        <v>80064264</v>
      </c>
      <c r="L124" s="17">
        <v>4.2700000000000002E-2</v>
      </c>
      <c r="M124" s="18">
        <v>1.09E-2</v>
      </c>
      <c r="N124" s="17">
        <v>0.28000000000000003</v>
      </c>
      <c r="O124" s="18">
        <v>0.28000000000000003</v>
      </c>
      <c r="P124" s="10">
        <v>21709940</v>
      </c>
      <c r="Q124" s="11">
        <v>22508371</v>
      </c>
      <c r="R124" s="10">
        <v>3989528.8050000002</v>
      </c>
      <c r="S124" s="11">
        <v>4190790.8810000001</v>
      </c>
      <c r="T124" s="35">
        <v>3181337</v>
      </c>
      <c r="U124" s="36">
        <v>3425305</v>
      </c>
      <c r="V124" s="37">
        <v>13125000</v>
      </c>
      <c r="W124" s="38">
        <v>13125000</v>
      </c>
      <c r="X124" s="10">
        <v>66639405.886438176</v>
      </c>
      <c r="Y124" s="11">
        <v>69210543.80284588</v>
      </c>
      <c r="Z124" s="10">
        <v>69298992</v>
      </c>
      <c r="AA124" s="11">
        <v>72744235</v>
      </c>
      <c r="AB124" s="17">
        <v>2.1999999999999999E-2</v>
      </c>
      <c r="AC124" s="18">
        <v>2.81E-2</v>
      </c>
      <c r="AD124" s="17">
        <v>0.24</v>
      </c>
      <c r="AE124" s="18">
        <v>0.24</v>
      </c>
      <c r="AF124" s="10">
        <v>16698808</v>
      </c>
      <c r="AG124" s="11">
        <v>17528999</v>
      </c>
      <c r="AH124" s="10">
        <v>3181337.0109999999</v>
      </c>
      <c r="AI124" s="11">
        <v>3425305.3250000002</v>
      </c>
      <c r="AJ124" s="19">
        <v>3989529</v>
      </c>
      <c r="AK124" s="20">
        <v>4190791</v>
      </c>
      <c r="AL124" s="21">
        <v>13125000</v>
      </c>
      <c r="AM124" s="22">
        <v>13125000</v>
      </c>
      <c r="AN124" s="10">
        <v>71660698.845200658</v>
      </c>
      <c r="AO124" s="11">
        <v>78511631.122223943</v>
      </c>
      <c r="AP124" s="10">
        <v>77224175</v>
      </c>
      <c r="AQ124" s="11">
        <v>80064264</v>
      </c>
      <c r="AR124" s="17">
        <v>4.2700000000000002E-2</v>
      </c>
      <c r="AS124" s="18">
        <v>1.09E-2</v>
      </c>
      <c r="AT124" s="17">
        <v>0.28000000000000003</v>
      </c>
      <c r="AU124" s="18">
        <v>0.28000000000000003</v>
      </c>
      <c r="AV124" s="10">
        <v>21709940</v>
      </c>
      <c r="AW124" s="11">
        <v>22508371</v>
      </c>
      <c r="AX124" s="10">
        <v>3989528.8050000002</v>
      </c>
      <c r="AY124" s="11">
        <v>4190790.8810000001</v>
      </c>
      <c r="AZ124" s="35">
        <v>4228905</v>
      </c>
      <c r="BA124" s="36">
        <v>4524178</v>
      </c>
      <c r="BB124" s="37">
        <v>13125000</v>
      </c>
      <c r="BC124" s="38">
        <v>13125000</v>
      </c>
      <c r="BD124" s="10">
        <v>76778267.500291705</v>
      </c>
      <c r="BE124" s="11">
        <v>79426007.365654424</v>
      </c>
      <c r="BF124" s="10">
        <v>79842497</v>
      </c>
      <c r="BG124" s="11">
        <v>83481271</v>
      </c>
      <c r="BH124" s="17">
        <v>2.1999999999999999E-2</v>
      </c>
      <c r="BI124" s="18">
        <v>2.81E-2</v>
      </c>
      <c r="BJ124" s="17">
        <v>0.28000000000000003</v>
      </c>
      <c r="BK124" s="18">
        <v>0.28000000000000003</v>
      </c>
      <c r="BL124" s="10">
        <v>22446026</v>
      </c>
      <c r="BM124" s="11">
        <v>23468990</v>
      </c>
      <c r="BN124" s="10">
        <v>4228904.67</v>
      </c>
      <c r="BO124" s="11">
        <v>4524177.9989999998</v>
      </c>
      <c r="BP124" s="77">
        <f t="shared" si="35"/>
        <v>0</v>
      </c>
    </row>
    <row r="125" spans="1:68">
      <c r="A125" s="3" t="s">
        <v>241</v>
      </c>
      <c r="B125" s="3" t="s">
        <v>242</v>
      </c>
      <c r="C125" s="3" t="str">
        <f t="shared" si="34"/>
        <v>17414 - Lake Washington</v>
      </c>
      <c r="D125" s="19">
        <v>0</v>
      </c>
      <c r="E125" s="20">
        <v>0</v>
      </c>
      <c r="F125" s="21">
        <v>64900000</v>
      </c>
      <c r="G125" s="22">
        <v>64900000</v>
      </c>
      <c r="H125" s="10">
        <v>219068625.98844078</v>
      </c>
      <c r="I125" s="11">
        <v>236941852.274129</v>
      </c>
      <c r="J125" s="10">
        <v>236076317</v>
      </c>
      <c r="K125" s="11">
        <v>241627575</v>
      </c>
      <c r="L125" s="17">
        <v>4.2700000000000002E-2</v>
      </c>
      <c r="M125" s="18">
        <v>1.09E-2</v>
      </c>
      <c r="N125" s="17">
        <v>0.28890000000000005</v>
      </c>
      <c r="O125" s="18">
        <v>0.28890000000000005</v>
      </c>
      <c r="P125" s="10">
        <v>68190251</v>
      </c>
      <c r="Q125" s="11">
        <v>69793722</v>
      </c>
      <c r="R125" s="10">
        <v>0</v>
      </c>
      <c r="S125" s="11">
        <v>0</v>
      </c>
      <c r="T125" s="35">
        <v>0</v>
      </c>
      <c r="U125" s="36">
        <v>0</v>
      </c>
      <c r="V125" s="37">
        <v>52632601</v>
      </c>
      <c r="W125" s="38">
        <v>55448089</v>
      </c>
      <c r="X125" s="10">
        <v>203381668.18882191</v>
      </c>
      <c r="Y125" s="11">
        <v>211988862.73777172</v>
      </c>
      <c r="Z125" s="10">
        <v>211498653</v>
      </c>
      <c r="AA125" s="11">
        <v>222812404</v>
      </c>
      <c r="AB125" s="17">
        <v>2.1999999999999999E-2</v>
      </c>
      <c r="AC125" s="18">
        <v>2.81E-2</v>
      </c>
      <c r="AD125" s="17">
        <v>0.24889999999999998</v>
      </c>
      <c r="AE125" s="18">
        <v>0.24889999999999998</v>
      </c>
      <c r="AF125" s="10">
        <v>52632601</v>
      </c>
      <c r="AG125" s="11">
        <v>55448089</v>
      </c>
      <c r="AH125" s="10">
        <v>0</v>
      </c>
      <c r="AI125" s="11">
        <v>0</v>
      </c>
      <c r="AJ125" s="19">
        <v>0</v>
      </c>
      <c r="AK125" s="20">
        <v>0</v>
      </c>
      <c r="AL125" s="21">
        <v>64900000</v>
      </c>
      <c r="AM125" s="22">
        <v>64900000</v>
      </c>
      <c r="AN125" s="10">
        <v>219068625.98844078</v>
      </c>
      <c r="AO125" s="11">
        <v>236941852.274129</v>
      </c>
      <c r="AP125" s="10">
        <v>236076317</v>
      </c>
      <c r="AQ125" s="11">
        <v>241627575</v>
      </c>
      <c r="AR125" s="17">
        <v>4.2700000000000002E-2</v>
      </c>
      <c r="AS125" s="18">
        <v>1.09E-2</v>
      </c>
      <c r="AT125" s="17">
        <v>0.28890000000000005</v>
      </c>
      <c r="AU125" s="18">
        <v>0.28890000000000005</v>
      </c>
      <c r="AV125" s="10">
        <v>68190251</v>
      </c>
      <c r="AW125" s="11">
        <v>69793722</v>
      </c>
      <c r="AX125" s="10">
        <v>0</v>
      </c>
      <c r="AY125" s="11">
        <v>0</v>
      </c>
      <c r="AZ125" s="35">
        <v>0</v>
      </c>
      <c r="BA125" s="36">
        <v>0</v>
      </c>
      <c r="BB125" s="37">
        <v>64900000</v>
      </c>
      <c r="BC125" s="38">
        <v>64900000</v>
      </c>
      <c r="BD125" s="10">
        <v>234421523.69522676</v>
      </c>
      <c r="BE125" s="11">
        <v>243265883.50837243</v>
      </c>
      <c r="BF125" s="10">
        <v>243777312</v>
      </c>
      <c r="BG125" s="11">
        <v>255686340</v>
      </c>
      <c r="BH125" s="17">
        <v>2.1999999999999999E-2</v>
      </c>
      <c r="BI125" s="18">
        <v>2.81E-2</v>
      </c>
      <c r="BJ125" s="17">
        <v>0.28890000000000005</v>
      </c>
      <c r="BK125" s="18">
        <v>0.28890000000000005</v>
      </c>
      <c r="BL125" s="10">
        <v>70414670</v>
      </c>
      <c r="BM125" s="11">
        <v>73854574</v>
      </c>
      <c r="BN125" s="10">
        <v>0</v>
      </c>
      <c r="BO125" s="11">
        <v>0</v>
      </c>
      <c r="BP125" s="77">
        <f t="shared" si="35"/>
        <v>-12267399</v>
      </c>
    </row>
    <row r="126" spans="1:68">
      <c r="A126" s="3" t="s">
        <v>243</v>
      </c>
      <c r="B126" s="3" t="s">
        <v>244</v>
      </c>
      <c r="C126" s="3" t="str">
        <f t="shared" si="34"/>
        <v>31306 - Lakewood</v>
      </c>
      <c r="D126" s="19">
        <v>99737</v>
      </c>
      <c r="E126" s="20">
        <v>191877</v>
      </c>
      <c r="F126" s="21">
        <v>6168330.2539999997</v>
      </c>
      <c r="G126" s="22">
        <v>6444669.2220000001</v>
      </c>
      <c r="H126" s="10">
        <v>20652480.896597583</v>
      </c>
      <c r="I126" s="11">
        <v>23107250.448549382</v>
      </c>
      <c r="J126" s="10">
        <v>22255864</v>
      </c>
      <c r="K126" s="11">
        <v>23564216</v>
      </c>
      <c r="L126" s="17">
        <v>4.2700000000000002E-2</v>
      </c>
      <c r="M126" s="18">
        <v>1.09E-2</v>
      </c>
      <c r="N126" s="17">
        <v>0.28000000000000003</v>
      </c>
      <c r="O126" s="18">
        <v>0.28000000000000003</v>
      </c>
      <c r="P126" s="10">
        <v>6268067</v>
      </c>
      <c r="Q126" s="11">
        <v>6636546</v>
      </c>
      <c r="R126" s="10">
        <v>99736.745999999999</v>
      </c>
      <c r="S126" s="11">
        <v>191876.77799999999</v>
      </c>
      <c r="T126" s="35">
        <v>118959</v>
      </c>
      <c r="U126" s="36">
        <v>168794</v>
      </c>
      <c r="V126" s="37">
        <v>4750698.6639999999</v>
      </c>
      <c r="W126" s="38">
        <v>4952582.5190000003</v>
      </c>
      <c r="X126" s="10">
        <v>19398147.992997982</v>
      </c>
      <c r="Y126" s="11">
        <v>20184504.524501145</v>
      </c>
      <c r="Z126" s="10">
        <v>20172330</v>
      </c>
      <c r="AA126" s="11">
        <v>21215067</v>
      </c>
      <c r="AB126" s="17">
        <v>2.1999999999999999E-2</v>
      </c>
      <c r="AC126" s="18">
        <v>2.81E-2</v>
      </c>
      <c r="AD126" s="17">
        <v>0.24</v>
      </c>
      <c r="AE126" s="18">
        <v>0.24</v>
      </c>
      <c r="AF126" s="10">
        <v>4869658</v>
      </c>
      <c r="AG126" s="11">
        <v>5121377</v>
      </c>
      <c r="AH126" s="10">
        <v>118959.336</v>
      </c>
      <c r="AI126" s="11">
        <v>168794.481</v>
      </c>
      <c r="AJ126" s="19">
        <v>99737</v>
      </c>
      <c r="AK126" s="20">
        <v>191877</v>
      </c>
      <c r="AL126" s="21">
        <v>6168330.2539999997</v>
      </c>
      <c r="AM126" s="22">
        <v>6444669.2220000001</v>
      </c>
      <c r="AN126" s="10">
        <v>20652480.896597583</v>
      </c>
      <c r="AO126" s="11">
        <v>23107250.448549382</v>
      </c>
      <c r="AP126" s="10">
        <v>22255864</v>
      </c>
      <c r="AQ126" s="11">
        <v>23564216</v>
      </c>
      <c r="AR126" s="17">
        <v>4.2700000000000002E-2</v>
      </c>
      <c r="AS126" s="18">
        <v>1.09E-2</v>
      </c>
      <c r="AT126" s="17">
        <v>0.28000000000000003</v>
      </c>
      <c r="AU126" s="18">
        <v>0.28000000000000003</v>
      </c>
      <c r="AV126" s="10">
        <v>6268067</v>
      </c>
      <c r="AW126" s="11">
        <v>6636546</v>
      </c>
      <c r="AX126" s="10">
        <v>99736.745999999999</v>
      </c>
      <c r="AY126" s="11">
        <v>191876.77799999999</v>
      </c>
      <c r="AZ126" s="35">
        <v>170792</v>
      </c>
      <c r="BA126" s="36">
        <v>230194</v>
      </c>
      <c r="BB126" s="37">
        <v>6361282.5640000002</v>
      </c>
      <c r="BC126" s="38">
        <v>6611380.0659999996</v>
      </c>
      <c r="BD126" s="10">
        <v>22303149.121947035</v>
      </c>
      <c r="BE126" s="11">
        <v>23112159.70652397</v>
      </c>
      <c r="BF126" s="10">
        <v>23193270</v>
      </c>
      <c r="BG126" s="11">
        <v>24292200</v>
      </c>
      <c r="BH126" s="17">
        <v>2.1999999999999999E-2</v>
      </c>
      <c r="BI126" s="18">
        <v>2.81E-2</v>
      </c>
      <c r="BJ126" s="17">
        <v>0.28000000000000003</v>
      </c>
      <c r="BK126" s="18">
        <v>0.28000000000000003</v>
      </c>
      <c r="BL126" s="10">
        <v>6532075</v>
      </c>
      <c r="BM126" s="11">
        <v>6841574</v>
      </c>
      <c r="BN126" s="10">
        <v>170792.43599999999</v>
      </c>
      <c r="BO126" s="11">
        <v>230193.93400000001</v>
      </c>
      <c r="BP126" s="77">
        <f t="shared" si="35"/>
        <v>-1610583.9000000004</v>
      </c>
    </row>
    <row r="127" spans="1:68">
      <c r="A127" s="3" t="s">
        <v>245</v>
      </c>
      <c r="B127" s="3" t="s">
        <v>246</v>
      </c>
      <c r="C127" s="3" t="str">
        <f t="shared" si="34"/>
        <v>38264 - Lamont</v>
      </c>
      <c r="D127" s="19">
        <v>48227</v>
      </c>
      <c r="E127" s="20">
        <v>47874</v>
      </c>
      <c r="F127" s="21">
        <v>155000</v>
      </c>
      <c r="G127" s="22">
        <v>155000</v>
      </c>
      <c r="H127" s="10">
        <v>602181.80000000005</v>
      </c>
      <c r="I127" s="11">
        <v>647141.88229400758</v>
      </c>
      <c r="J127" s="10">
        <v>648933</v>
      </c>
      <c r="K127" s="11">
        <v>659940</v>
      </c>
      <c r="L127" s="17">
        <v>4.2700000000000002E-2</v>
      </c>
      <c r="M127" s="18">
        <v>1.09E-2</v>
      </c>
      <c r="N127" s="17">
        <v>0.28880000000000006</v>
      </c>
      <c r="O127" s="18">
        <v>0.28880000000000006</v>
      </c>
      <c r="P127" s="10">
        <v>263570</v>
      </c>
      <c r="Q127" s="11">
        <v>268041</v>
      </c>
      <c r="R127" s="10">
        <v>48227.288</v>
      </c>
      <c r="S127" s="11">
        <v>47874.224000000002</v>
      </c>
      <c r="T127" s="35">
        <v>35615</v>
      </c>
      <c r="U127" s="36">
        <v>33885</v>
      </c>
      <c r="V127" s="37">
        <v>155000</v>
      </c>
      <c r="W127" s="38">
        <v>155000</v>
      </c>
      <c r="X127" s="10">
        <v>555372.4197718011</v>
      </c>
      <c r="Y127" s="11">
        <v>551410.36913999997</v>
      </c>
      <c r="Z127" s="10">
        <v>577537</v>
      </c>
      <c r="AA127" s="11">
        <v>579564</v>
      </c>
      <c r="AB127" s="17">
        <v>2.1999999999999999E-2</v>
      </c>
      <c r="AC127" s="18">
        <v>2.81E-2</v>
      </c>
      <c r="AD127" s="17">
        <v>0.24879999999999999</v>
      </c>
      <c r="AE127" s="18">
        <v>0.24879999999999999</v>
      </c>
      <c r="AF127" s="10">
        <v>202082</v>
      </c>
      <c r="AG127" s="11">
        <v>202792</v>
      </c>
      <c r="AH127" s="10">
        <v>35614.913</v>
      </c>
      <c r="AI127" s="11">
        <v>33884.911</v>
      </c>
      <c r="AJ127" s="19">
        <v>48227</v>
      </c>
      <c r="AK127" s="20">
        <v>47874</v>
      </c>
      <c r="AL127" s="21">
        <v>155000</v>
      </c>
      <c r="AM127" s="22">
        <v>155000</v>
      </c>
      <c r="AN127" s="10">
        <v>602181.80000000005</v>
      </c>
      <c r="AO127" s="11">
        <v>647141.88229400758</v>
      </c>
      <c r="AP127" s="10">
        <v>648933</v>
      </c>
      <c r="AQ127" s="11">
        <v>659940</v>
      </c>
      <c r="AR127" s="17">
        <v>4.2700000000000002E-2</v>
      </c>
      <c r="AS127" s="18">
        <v>1.09E-2</v>
      </c>
      <c r="AT127" s="17">
        <v>0.28880000000000006</v>
      </c>
      <c r="AU127" s="18">
        <v>0.28880000000000006</v>
      </c>
      <c r="AV127" s="10">
        <v>263570</v>
      </c>
      <c r="AW127" s="11">
        <v>268041</v>
      </c>
      <c r="AX127" s="10">
        <v>48227.288</v>
      </c>
      <c r="AY127" s="11">
        <v>47874.224000000002</v>
      </c>
      <c r="AZ127" s="35">
        <v>43356</v>
      </c>
      <c r="BA127" s="36">
        <v>41361</v>
      </c>
      <c r="BB127" s="37">
        <v>155000</v>
      </c>
      <c r="BC127" s="38">
        <v>155000</v>
      </c>
      <c r="BD127" s="10">
        <v>608223.29108888656</v>
      </c>
      <c r="BE127" s="11">
        <v>604547.50660627044</v>
      </c>
      <c r="BF127" s="10">
        <v>632498</v>
      </c>
      <c r="BG127" s="11">
        <v>635414</v>
      </c>
      <c r="BH127" s="17">
        <v>2.1999999999999999E-2</v>
      </c>
      <c r="BI127" s="18">
        <v>2.81E-2</v>
      </c>
      <c r="BJ127" s="17">
        <v>0.28880000000000006</v>
      </c>
      <c r="BK127" s="18">
        <v>0.28880000000000006</v>
      </c>
      <c r="BL127" s="10">
        <v>256894</v>
      </c>
      <c r="BM127" s="11">
        <v>258080</v>
      </c>
      <c r="BN127" s="10">
        <v>43355.932999999997</v>
      </c>
      <c r="BO127" s="11">
        <v>41360.982000000004</v>
      </c>
      <c r="BP127" s="77">
        <f t="shared" si="35"/>
        <v>0</v>
      </c>
    </row>
    <row r="128" spans="1:68">
      <c r="A128" s="3" t="s">
        <v>247</v>
      </c>
      <c r="B128" s="3" t="s">
        <v>248</v>
      </c>
      <c r="C128" s="3" t="str">
        <f t="shared" si="34"/>
        <v>32362 - Liberty</v>
      </c>
      <c r="D128" s="19">
        <v>0</v>
      </c>
      <c r="E128" s="20">
        <v>0</v>
      </c>
      <c r="F128" s="21">
        <v>1432525</v>
      </c>
      <c r="G128" s="22">
        <v>1494809</v>
      </c>
      <c r="H128" s="10">
        <v>4736828.773158785</v>
      </c>
      <c r="I128" s="11">
        <v>5223224.8182222387</v>
      </c>
      <c r="J128" s="10">
        <v>5104579</v>
      </c>
      <c r="K128" s="11">
        <v>5326518</v>
      </c>
      <c r="L128" s="17">
        <v>4.2700000000000002E-2</v>
      </c>
      <c r="M128" s="18">
        <v>1.09E-2</v>
      </c>
      <c r="N128" s="17">
        <v>0.28000000000000003</v>
      </c>
      <c r="O128" s="18">
        <v>0.28000000000000003</v>
      </c>
      <c r="P128" s="10">
        <v>1432525</v>
      </c>
      <c r="Q128" s="11">
        <v>1494809</v>
      </c>
      <c r="R128" s="10">
        <v>0</v>
      </c>
      <c r="S128" s="11">
        <v>0</v>
      </c>
      <c r="T128" s="35">
        <v>0</v>
      </c>
      <c r="U128" s="36">
        <v>0</v>
      </c>
      <c r="V128" s="37">
        <v>1107484</v>
      </c>
      <c r="W128" s="38">
        <v>1151840</v>
      </c>
      <c r="X128" s="10">
        <v>4427375.2644254342</v>
      </c>
      <c r="Y128" s="11">
        <v>4555858.4160660934</v>
      </c>
      <c r="Z128" s="10">
        <v>4604072</v>
      </c>
      <c r="AA128" s="11">
        <v>4788467</v>
      </c>
      <c r="AB128" s="17">
        <v>2.1999999999999999E-2</v>
      </c>
      <c r="AC128" s="18">
        <v>2.81E-2</v>
      </c>
      <c r="AD128" s="17">
        <v>0.24</v>
      </c>
      <c r="AE128" s="18">
        <v>0.24</v>
      </c>
      <c r="AF128" s="10">
        <v>1107484</v>
      </c>
      <c r="AG128" s="11">
        <v>1151840</v>
      </c>
      <c r="AH128" s="10">
        <v>0</v>
      </c>
      <c r="AI128" s="11">
        <v>0</v>
      </c>
      <c r="AJ128" s="19">
        <v>0</v>
      </c>
      <c r="AK128" s="20">
        <v>0</v>
      </c>
      <c r="AL128" s="21">
        <v>1432525</v>
      </c>
      <c r="AM128" s="22">
        <v>1494809</v>
      </c>
      <c r="AN128" s="10">
        <v>4736828.773158785</v>
      </c>
      <c r="AO128" s="11">
        <v>5223224.8182222387</v>
      </c>
      <c r="AP128" s="10">
        <v>5104579</v>
      </c>
      <c r="AQ128" s="11">
        <v>5326518</v>
      </c>
      <c r="AR128" s="17">
        <v>4.2700000000000002E-2</v>
      </c>
      <c r="AS128" s="18">
        <v>1.09E-2</v>
      </c>
      <c r="AT128" s="17">
        <v>0.28000000000000003</v>
      </c>
      <c r="AU128" s="18">
        <v>0.28000000000000003</v>
      </c>
      <c r="AV128" s="10">
        <v>1432525</v>
      </c>
      <c r="AW128" s="11">
        <v>1494809</v>
      </c>
      <c r="AX128" s="10">
        <v>0</v>
      </c>
      <c r="AY128" s="11">
        <v>0</v>
      </c>
      <c r="AZ128" s="35">
        <v>0</v>
      </c>
      <c r="BA128" s="36">
        <v>0</v>
      </c>
      <c r="BB128" s="37">
        <v>1459564</v>
      </c>
      <c r="BC128" s="38">
        <v>1514324</v>
      </c>
      <c r="BD128" s="10">
        <v>5001325.1809965298</v>
      </c>
      <c r="BE128" s="11">
        <v>5133932.6453201007</v>
      </c>
      <c r="BF128" s="10">
        <v>5200929</v>
      </c>
      <c r="BG128" s="11">
        <v>5396056</v>
      </c>
      <c r="BH128" s="17">
        <v>2.1999999999999999E-2</v>
      </c>
      <c r="BI128" s="18">
        <v>2.81E-2</v>
      </c>
      <c r="BJ128" s="17">
        <v>0.28000000000000003</v>
      </c>
      <c r="BK128" s="18">
        <v>0.28000000000000003</v>
      </c>
      <c r="BL128" s="10">
        <v>1459564</v>
      </c>
      <c r="BM128" s="11">
        <v>1514324</v>
      </c>
      <c r="BN128" s="10">
        <v>0</v>
      </c>
      <c r="BO128" s="11">
        <v>0</v>
      </c>
      <c r="BP128" s="77">
        <f t="shared" si="35"/>
        <v>-352080</v>
      </c>
    </row>
    <row r="129" spans="1:68">
      <c r="A129" s="3" t="s">
        <v>249</v>
      </c>
      <c r="B129" s="3" t="s">
        <v>250</v>
      </c>
      <c r="C129" s="3" t="str">
        <f t="shared" si="34"/>
        <v>01158 - Lind</v>
      </c>
      <c r="D129" s="19">
        <v>33735</v>
      </c>
      <c r="E129" s="20">
        <v>32659</v>
      </c>
      <c r="F129" s="21">
        <v>717176</v>
      </c>
      <c r="G129" s="22">
        <v>717176</v>
      </c>
      <c r="H129" s="10">
        <v>3031882.2102100584</v>
      </c>
      <c r="I129" s="11">
        <v>3287489.2832476078</v>
      </c>
      <c r="J129" s="10">
        <v>3267267</v>
      </c>
      <c r="K129" s="11">
        <v>3352502</v>
      </c>
      <c r="L129" s="17">
        <v>4.2700000000000002E-2</v>
      </c>
      <c r="M129" s="18">
        <v>1.09E-2</v>
      </c>
      <c r="N129" s="17">
        <v>0.29200000000000004</v>
      </c>
      <c r="O129" s="18">
        <v>0.29200000000000004</v>
      </c>
      <c r="P129" s="10">
        <v>954042</v>
      </c>
      <c r="Q129" s="11">
        <v>978931</v>
      </c>
      <c r="R129" s="10">
        <v>33735.017999999996</v>
      </c>
      <c r="S129" s="11">
        <v>32658.828000000001</v>
      </c>
      <c r="T129" s="35">
        <v>25901</v>
      </c>
      <c r="U129" s="36">
        <v>18359</v>
      </c>
      <c r="V129" s="37">
        <v>712368.64000000001</v>
      </c>
      <c r="W129" s="38">
        <v>717176</v>
      </c>
      <c r="X129" s="10">
        <v>2817205.8143040147</v>
      </c>
      <c r="Y129" s="11">
        <v>2814885.1864330345</v>
      </c>
      <c r="Z129" s="10">
        <v>2929641</v>
      </c>
      <c r="AA129" s="11">
        <v>2958605</v>
      </c>
      <c r="AB129" s="17">
        <v>2.1999999999999999E-2</v>
      </c>
      <c r="AC129" s="18">
        <v>2.81E-2</v>
      </c>
      <c r="AD129" s="17">
        <v>0.252</v>
      </c>
      <c r="AE129" s="18">
        <v>0.252</v>
      </c>
      <c r="AF129" s="10">
        <v>738270</v>
      </c>
      <c r="AG129" s="11">
        <v>745568</v>
      </c>
      <c r="AH129" s="10">
        <v>25901.360000000001</v>
      </c>
      <c r="AI129" s="11">
        <v>18359.069</v>
      </c>
      <c r="AJ129" s="19">
        <v>33735</v>
      </c>
      <c r="AK129" s="20">
        <v>32659</v>
      </c>
      <c r="AL129" s="21">
        <v>717176</v>
      </c>
      <c r="AM129" s="22">
        <v>717176</v>
      </c>
      <c r="AN129" s="10">
        <v>3031882.2102100584</v>
      </c>
      <c r="AO129" s="11">
        <v>3287489.2832476078</v>
      </c>
      <c r="AP129" s="10">
        <v>3267267</v>
      </c>
      <c r="AQ129" s="11">
        <v>3352502</v>
      </c>
      <c r="AR129" s="17">
        <v>4.2700000000000002E-2</v>
      </c>
      <c r="AS129" s="18">
        <v>1.09E-2</v>
      </c>
      <c r="AT129" s="17">
        <v>0.29200000000000004</v>
      </c>
      <c r="AU129" s="18">
        <v>0.29200000000000004</v>
      </c>
      <c r="AV129" s="10">
        <v>954042</v>
      </c>
      <c r="AW129" s="11">
        <v>978931</v>
      </c>
      <c r="AX129" s="10">
        <v>33735.017999999996</v>
      </c>
      <c r="AY129" s="11">
        <v>32658.828000000001</v>
      </c>
      <c r="AZ129" s="35">
        <v>23478</v>
      </c>
      <c r="BA129" s="36">
        <v>14578</v>
      </c>
      <c r="BB129" s="37">
        <v>717176</v>
      </c>
      <c r="BC129" s="38">
        <v>717176</v>
      </c>
      <c r="BD129" s="10">
        <v>3129369.7350771064</v>
      </c>
      <c r="BE129" s="11">
        <v>3128927.9640634763</v>
      </c>
      <c r="BF129" s="10">
        <v>3254263</v>
      </c>
      <c r="BG129" s="11">
        <v>3288682</v>
      </c>
      <c r="BH129" s="17">
        <v>2.1999999999999999E-2</v>
      </c>
      <c r="BI129" s="18">
        <v>2.81E-2</v>
      </c>
      <c r="BJ129" s="17">
        <v>0.29200000000000004</v>
      </c>
      <c r="BK129" s="18">
        <v>0.29200000000000004</v>
      </c>
      <c r="BL129" s="10">
        <v>950245</v>
      </c>
      <c r="BM129" s="11">
        <v>960295</v>
      </c>
      <c r="BN129" s="10">
        <v>23477.920999999998</v>
      </c>
      <c r="BO129" s="11">
        <v>14578.272999999999</v>
      </c>
      <c r="BP129" s="77">
        <f t="shared" si="35"/>
        <v>-4807.359999999986</v>
      </c>
    </row>
    <row r="130" spans="1:68">
      <c r="A130" s="3" t="s">
        <v>251</v>
      </c>
      <c r="B130" s="3" t="s">
        <v>252</v>
      </c>
      <c r="C130" s="3" t="str">
        <f t="shared" si="34"/>
        <v>08122 - Longview</v>
      </c>
      <c r="D130" s="19">
        <v>2161255</v>
      </c>
      <c r="E130" s="20">
        <v>2288954</v>
      </c>
      <c r="F130" s="21">
        <v>15281091</v>
      </c>
      <c r="G130" s="22">
        <v>15281091</v>
      </c>
      <c r="H130" s="10">
        <v>62378863.642986819</v>
      </c>
      <c r="I130" s="11">
        <v>68309304.052714989</v>
      </c>
      <c r="J130" s="10">
        <v>67221732</v>
      </c>
      <c r="K130" s="11">
        <v>69660178</v>
      </c>
      <c r="L130" s="17">
        <v>4.2700000000000002E-2</v>
      </c>
      <c r="M130" s="18">
        <v>1.09E-2</v>
      </c>
      <c r="N130" s="17">
        <v>0.28000000000000003</v>
      </c>
      <c r="O130" s="18">
        <v>0.28000000000000003</v>
      </c>
      <c r="P130" s="10">
        <v>18843030</v>
      </c>
      <c r="Q130" s="11">
        <v>19526555</v>
      </c>
      <c r="R130" s="10">
        <v>2161254.7239999999</v>
      </c>
      <c r="S130" s="11">
        <v>2288953.6409999998</v>
      </c>
      <c r="T130" s="35">
        <v>1690314</v>
      </c>
      <c r="U130" s="36">
        <v>1699222</v>
      </c>
      <c r="V130" s="37">
        <v>12718470.088</v>
      </c>
      <c r="W130" s="38">
        <v>13091319.756999999</v>
      </c>
      <c r="X130" s="10">
        <v>57668319.422882274</v>
      </c>
      <c r="Y130" s="11">
        <v>58568424.588512786</v>
      </c>
      <c r="Z130" s="10">
        <v>59969868</v>
      </c>
      <c r="AA130" s="11">
        <v>61558760</v>
      </c>
      <c r="AB130" s="17">
        <v>2.1999999999999999E-2</v>
      </c>
      <c r="AC130" s="18">
        <v>2.81E-2</v>
      </c>
      <c r="AD130" s="17">
        <v>0.24</v>
      </c>
      <c r="AE130" s="18">
        <v>0.24</v>
      </c>
      <c r="AF130" s="10">
        <v>14408784</v>
      </c>
      <c r="AG130" s="11">
        <v>14790542</v>
      </c>
      <c r="AH130" s="10">
        <v>1690313.912</v>
      </c>
      <c r="AI130" s="11">
        <v>1699222.243</v>
      </c>
      <c r="AJ130" s="19">
        <v>2161255</v>
      </c>
      <c r="AK130" s="20">
        <v>2288954</v>
      </c>
      <c r="AL130" s="21">
        <v>15281091</v>
      </c>
      <c r="AM130" s="22">
        <v>15281091</v>
      </c>
      <c r="AN130" s="10">
        <v>62378863.642986819</v>
      </c>
      <c r="AO130" s="11">
        <v>68309304.052714989</v>
      </c>
      <c r="AP130" s="10">
        <v>67221732</v>
      </c>
      <c r="AQ130" s="11">
        <v>69660178</v>
      </c>
      <c r="AR130" s="17">
        <v>4.2700000000000002E-2</v>
      </c>
      <c r="AS130" s="18">
        <v>1.09E-2</v>
      </c>
      <c r="AT130" s="17">
        <v>0.28000000000000003</v>
      </c>
      <c r="AU130" s="18">
        <v>0.28000000000000003</v>
      </c>
      <c r="AV130" s="10">
        <v>18843030</v>
      </c>
      <c r="AW130" s="11">
        <v>19526555</v>
      </c>
      <c r="AX130" s="10">
        <v>2161254.7239999999</v>
      </c>
      <c r="AY130" s="11">
        <v>2288953.6409999998</v>
      </c>
      <c r="AZ130" s="35">
        <v>2215465</v>
      </c>
      <c r="BA130" s="36">
        <v>2229417</v>
      </c>
      <c r="BB130" s="37">
        <v>15281091</v>
      </c>
      <c r="BC130" s="38">
        <v>15281091</v>
      </c>
      <c r="BD130" s="10">
        <v>65962547.018802777</v>
      </c>
      <c r="BE130" s="11">
        <v>66925646.883061022</v>
      </c>
      <c r="BF130" s="10">
        <v>68595119</v>
      </c>
      <c r="BG130" s="11">
        <v>70342678</v>
      </c>
      <c r="BH130" s="17">
        <v>2.1999999999999999E-2</v>
      </c>
      <c r="BI130" s="18">
        <v>2.81E-2</v>
      </c>
      <c r="BJ130" s="17">
        <v>0.28000000000000003</v>
      </c>
      <c r="BK130" s="18">
        <v>0.28000000000000003</v>
      </c>
      <c r="BL130" s="10">
        <v>19228006</v>
      </c>
      <c r="BM130" s="11">
        <v>19717867</v>
      </c>
      <c r="BN130" s="10">
        <v>2215464.5290000001</v>
      </c>
      <c r="BO130" s="11">
        <v>2229417.1910000001</v>
      </c>
      <c r="BP130" s="77">
        <f t="shared" si="35"/>
        <v>-2562620.9120000005</v>
      </c>
    </row>
    <row r="131" spans="1:68">
      <c r="A131" s="3" t="s">
        <v>253</v>
      </c>
      <c r="B131" s="3" t="s">
        <v>254</v>
      </c>
      <c r="C131" s="3" t="str">
        <f t="shared" si="34"/>
        <v>33183 - Loon Lake</v>
      </c>
      <c r="D131" s="19">
        <v>0</v>
      </c>
      <c r="E131" s="20">
        <v>0</v>
      </c>
      <c r="F131" s="21">
        <v>226000</v>
      </c>
      <c r="G131" s="22">
        <v>226000</v>
      </c>
      <c r="H131" s="10">
        <v>2123606.4270217414</v>
      </c>
      <c r="I131" s="11">
        <v>2353492.8342503337</v>
      </c>
      <c r="J131" s="10">
        <v>2288476</v>
      </c>
      <c r="K131" s="11">
        <v>2400035</v>
      </c>
      <c r="L131" s="17">
        <v>4.2700000000000002E-2</v>
      </c>
      <c r="M131" s="18">
        <v>1.09E-2</v>
      </c>
      <c r="N131" s="17">
        <v>0.31010000000000004</v>
      </c>
      <c r="O131" s="18">
        <v>0.31010000000000004</v>
      </c>
      <c r="P131" s="10">
        <v>1047408</v>
      </c>
      <c r="Q131" s="11">
        <v>1098468</v>
      </c>
      <c r="R131" s="10">
        <v>0</v>
      </c>
      <c r="S131" s="11">
        <v>0</v>
      </c>
      <c r="T131" s="35">
        <v>0</v>
      </c>
      <c r="U131" s="36">
        <v>0</v>
      </c>
      <c r="V131" s="37">
        <v>226000</v>
      </c>
      <c r="W131" s="38">
        <v>226000</v>
      </c>
      <c r="X131" s="10">
        <v>2004306.2832931224</v>
      </c>
      <c r="Y131" s="11">
        <v>2072095.5910570938</v>
      </c>
      <c r="Z131" s="10">
        <v>2084298</v>
      </c>
      <c r="AA131" s="11">
        <v>2177891</v>
      </c>
      <c r="AB131" s="17">
        <v>2.1999999999999999E-2</v>
      </c>
      <c r="AC131" s="18">
        <v>2.81E-2</v>
      </c>
      <c r="AD131" s="17">
        <v>0.27010000000000001</v>
      </c>
      <c r="AE131" s="18">
        <v>0.27010000000000001</v>
      </c>
      <c r="AF131" s="10">
        <v>830907</v>
      </c>
      <c r="AG131" s="11">
        <v>868217</v>
      </c>
      <c r="AH131" s="10">
        <v>0</v>
      </c>
      <c r="AI131" s="11">
        <v>0</v>
      </c>
      <c r="AJ131" s="19">
        <v>0</v>
      </c>
      <c r="AK131" s="20">
        <v>0</v>
      </c>
      <c r="AL131" s="21">
        <v>226000</v>
      </c>
      <c r="AM131" s="22">
        <v>226000</v>
      </c>
      <c r="AN131" s="10">
        <v>2123606.4270217414</v>
      </c>
      <c r="AO131" s="11">
        <v>2353492.8342503337</v>
      </c>
      <c r="AP131" s="10">
        <v>2288476</v>
      </c>
      <c r="AQ131" s="11">
        <v>2400035</v>
      </c>
      <c r="AR131" s="17">
        <v>4.2700000000000002E-2</v>
      </c>
      <c r="AS131" s="18">
        <v>1.09E-2</v>
      </c>
      <c r="AT131" s="17">
        <v>0.31010000000000004</v>
      </c>
      <c r="AU131" s="18">
        <v>0.31010000000000004</v>
      </c>
      <c r="AV131" s="10">
        <v>1047408</v>
      </c>
      <c r="AW131" s="11">
        <v>1098468</v>
      </c>
      <c r="AX131" s="10">
        <v>0</v>
      </c>
      <c r="AY131" s="11">
        <v>0</v>
      </c>
      <c r="AZ131" s="35">
        <v>0</v>
      </c>
      <c r="BA131" s="36">
        <v>0</v>
      </c>
      <c r="BB131" s="37">
        <v>226000</v>
      </c>
      <c r="BC131" s="38">
        <v>226000</v>
      </c>
      <c r="BD131" s="10">
        <v>2306951.2535417378</v>
      </c>
      <c r="BE131" s="11">
        <v>2377710.1714346791</v>
      </c>
      <c r="BF131" s="10">
        <v>2399022</v>
      </c>
      <c r="BG131" s="11">
        <v>2499109</v>
      </c>
      <c r="BH131" s="17">
        <v>2.1999999999999999E-2</v>
      </c>
      <c r="BI131" s="18">
        <v>2.81E-2</v>
      </c>
      <c r="BJ131" s="17">
        <v>0.31010000000000004</v>
      </c>
      <c r="BK131" s="18">
        <v>0.31010000000000004</v>
      </c>
      <c r="BL131" s="10">
        <v>1098005</v>
      </c>
      <c r="BM131" s="11">
        <v>1143813</v>
      </c>
      <c r="BN131" s="10">
        <v>0</v>
      </c>
      <c r="BO131" s="11">
        <v>0</v>
      </c>
      <c r="BP131" s="77">
        <f t="shared" si="35"/>
        <v>0</v>
      </c>
    </row>
    <row r="132" spans="1:68">
      <c r="A132" s="3" t="s">
        <v>255</v>
      </c>
      <c r="B132" s="3" t="s">
        <v>256</v>
      </c>
      <c r="C132" s="3" t="str">
        <f t="shared" si="34"/>
        <v>28144 - Lopez</v>
      </c>
      <c r="D132" s="19">
        <v>0</v>
      </c>
      <c r="E132" s="20">
        <v>0</v>
      </c>
      <c r="F132" s="21">
        <v>896036</v>
      </c>
      <c r="G132" s="22">
        <v>896036</v>
      </c>
      <c r="H132" s="10">
        <v>3258126.8019157075</v>
      </c>
      <c r="I132" s="11">
        <v>3504726.1423113197</v>
      </c>
      <c r="J132" s="10">
        <v>3511076</v>
      </c>
      <c r="K132" s="11">
        <v>3574035</v>
      </c>
      <c r="L132" s="17">
        <v>4.2700000000000002E-2</v>
      </c>
      <c r="M132" s="18">
        <v>1.09E-2</v>
      </c>
      <c r="N132" s="17">
        <v>0.28000000000000003</v>
      </c>
      <c r="O132" s="18">
        <v>0.28000000000000003</v>
      </c>
      <c r="P132" s="10">
        <v>974769</v>
      </c>
      <c r="Q132" s="11">
        <v>992249</v>
      </c>
      <c r="R132" s="10">
        <v>0</v>
      </c>
      <c r="S132" s="11">
        <v>0</v>
      </c>
      <c r="T132" s="35">
        <v>0</v>
      </c>
      <c r="U132" s="36">
        <v>0</v>
      </c>
      <c r="V132" s="37">
        <v>740687</v>
      </c>
      <c r="W132" s="38">
        <v>754813</v>
      </c>
      <c r="X132" s="10">
        <v>2993121.4027063833</v>
      </c>
      <c r="Y132" s="11">
        <v>3017853.1979063791</v>
      </c>
      <c r="Z132" s="10">
        <v>3112577</v>
      </c>
      <c r="AA132" s="11">
        <v>3171936</v>
      </c>
      <c r="AB132" s="17">
        <v>2.1999999999999999E-2</v>
      </c>
      <c r="AC132" s="18">
        <v>2.81E-2</v>
      </c>
      <c r="AD132" s="17">
        <v>0.24</v>
      </c>
      <c r="AE132" s="18">
        <v>0.24</v>
      </c>
      <c r="AF132" s="10">
        <v>740687</v>
      </c>
      <c r="AG132" s="11">
        <v>754813</v>
      </c>
      <c r="AH132" s="10">
        <v>0</v>
      </c>
      <c r="AI132" s="11">
        <v>0</v>
      </c>
      <c r="AJ132" s="19">
        <v>0</v>
      </c>
      <c r="AK132" s="20">
        <v>0</v>
      </c>
      <c r="AL132" s="21">
        <v>896036</v>
      </c>
      <c r="AM132" s="22">
        <v>896036</v>
      </c>
      <c r="AN132" s="10">
        <v>3258126.8019157075</v>
      </c>
      <c r="AO132" s="11">
        <v>3504726.1423113197</v>
      </c>
      <c r="AP132" s="10">
        <v>3511076</v>
      </c>
      <c r="AQ132" s="11">
        <v>3574035</v>
      </c>
      <c r="AR132" s="17">
        <v>4.2700000000000002E-2</v>
      </c>
      <c r="AS132" s="18">
        <v>1.09E-2</v>
      </c>
      <c r="AT132" s="17">
        <v>0.28000000000000003</v>
      </c>
      <c r="AU132" s="18">
        <v>0.28000000000000003</v>
      </c>
      <c r="AV132" s="10">
        <v>974769</v>
      </c>
      <c r="AW132" s="11">
        <v>992249</v>
      </c>
      <c r="AX132" s="10">
        <v>0</v>
      </c>
      <c r="AY132" s="11">
        <v>0</v>
      </c>
      <c r="AZ132" s="35">
        <v>0</v>
      </c>
      <c r="BA132" s="36">
        <v>0</v>
      </c>
      <c r="BB132" s="37">
        <v>896036</v>
      </c>
      <c r="BC132" s="38">
        <v>896036</v>
      </c>
      <c r="BD132" s="10">
        <v>3349873.7642226601</v>
      </c>
      <c r="BE132" s="11">
        <v>3376554.0512637002</v>
      </c>
      <c r="BF132" s="10">
        <v>3483568</v>
      </c>
      <c r="BG132" s="11">
        <v>3548951</v>
      </c>
      <c r="BH132" s="17">
        <v>2.1999999999999999E-2</v>
      </c>
      <c r="BI132" s="18">
        <v>2.81E-2</v>
      </c>
      <c r="BJ132" s="17">
        <v>0.28000000000000003</v>
      </c>
      <c r="BK132" s="18">
        <v>0.28000000000000003</v>
      </c>
      <c r="BL132" s="10">
        <v>967132</v>
      </c>
      <c r="BM132" s="11">
        <v>985284</v>
      </c>
      <c r="BN132" s="10">
        <v>0</v>
      </c>
      <c r="BO132" s="11">
        <v>0</v>
      </c>
      <c r="BP132" s="77">
        <f t="shared" si="35"/>
        <v>-155349</v>
      </c>
    </row>
    <row r="133" spans="1:68">
      <c r="A133" s="3" t="s">
        <v>257</v>
      </c>
      <c r="B133" s="3" t="s">
        <v>258</v>
      </c>
      <c r="C133" s="3" t="str">
        <f t="shared" si="34"/>
        <v>20406 - Lyle</v>
      </c>
      <c r="D133" s="19">
        <v>9866</v>
      </c>
      <c r="E133" s="20">
        <v>12725</v>
      </c>
      <c r="F133" s="21">
        <v>744000</v>
      </c>
      <c r="G133" s="22">
        <v>744000</v>
      </c>
      <c r="H133" s="10">
        <v>3380353.8229418616</v>
      </c>
      <c r="I133" s="11">
        <v>3697643.0572471898</v>
      </c>
      <c r="J133" s="10">
        <v>3642792</v>
      </c>
      <c r="K133" s="11">
        <v>3770767</v>
      </c>
      <c r="L133" s="17">
        <v>4.2700000000000002E-2</v>
      </c>
      <c r="M133" s="18">
        <v>1.09E-2</v>
      </c>
      <c r="N133" s="17">
        <v>0.28000000000000003</v>
      </c>
      <c r="O133" s="18">
        <v>0.28000000000000003</v>
      </c>
      <c r="P133" s="10">
        <v>1020532</v>
      </c>
      <c r="Q133" s="11">
        <v>1056384</v>
      </c>
      <c r="R133" s="10">
        <v>9865.7350000000006</v>
      </c>
      <c r="S133" s="11">
        <v>12725.46</v>
      </c>
      <c r="T133" s="35">
        <v>6365</v>
      </c>
      <c r="U133" s="36">
        <v>955</v>
      </c>
      <c r="V133" s="37">
        <v>744000</v>
      </c>
      <c r="W133" s="38">
        <v>744000</v>
      </c>
      <c r="X133" s="10">
        <v>3127749.1418617717</v>
      </c>
      <c r="Y133" s="11">
        <v>3153154.8118381058</v>
      </c>
      <c r="Z133" s="10">
        <v>3252578</v>
      </c>
      <c r="AA133" s="11">
        <v>3314146</v>
      </c>
      <c r="AB133" s="17">
        <v>2.1999999999999999E-2</v>
      </c>
      <c r="AC133" s="18">
        <v>2.81E-2</v>
      </c>
      <c r="AD133" s="17">
        <v>0.24</v>
      </c>
      <c r="AE133" s="18">
        <v>0.24</v>
      </c>
      <c r="AF133" s="10">
        <v>781040</v>
      </c>
      <c r="AG133" s="11">
        <v>795824</v>
      </c>
      <c r="AH133" s="10">
        <v>6365.4440000000004</v>
      </c>
      <c r="AI133" s="11">
        <v>954.98900000000003</v>
      </c>
      <c r="AJ133" s="19">
        <v>9866</v>
      </c>
      <c r="AK133" s="20">
        <v>12725</v>
      </c>
      <c r="AL133" s="21">
        <v>744000</v>
      </c>
      <c r="AM133" s="22">
        <v>744000</v>
      </c>
      <c r="AN133" s="10">
        <v>3380353.8229418616</v>
      </c>
      <c r="AO133" s="11">
        <v>3697643.0572471898</v>
      </c>
      <c r="AP133" s="10">
        <v>3642792</v>
      </c>
      <c r="AQ133" s="11">
        <v>3770767</v>
      </c>
      <c r="AR133" s="17">
        <v>4.2700000000000002E-2</v>
      </c>
      <c r="AS133" s="18">
        <v>1.09E-2</v>
      </c>
      <c r="AT133" s="17">
        <v>0.28000000000000003</v>
      </c>
      <c r="AU133" s="18">
        <v>0.28000000000000003</v>
      </c>
      <c r="AV133" s="10">
        <v>1020532</v>
      </c>
      <c r="AW133" s="11">
        <v>1056384</v>
      </c>
      <c r="AX133" s="10">
        <v>9865.7350000000006</v>
      </c>
      <c r="AY133" s="11">
        <v>12725.46</v>
      </c>
      <c r="AZ133" s="35">
        <v>4456</v>
      </c>
      <c r="BA133" s="36">
        <v>0</v>
      </c>
      <c r="BB133" s="37">
        <v>744000</v>
      </c>
      <c r="BC133" s="38">
        <v>744000</v>
      </c>
      <c r="BD133" s="10">
        <v>3534885.7390876752</v>
      </c>
      <c r="BE133" s="11">
        <v>3563219.446216227</v>
      </c>
      <c r="BF133" s="10">
        <v>3675963</v>
      </c>
      <c r="BG133" s="11">
        <v>3745147</v>
      </c>
      <c r="BH133" s="17">
        <v>2.1999999999999999E-2</v>
      </c>
      <c r="BI133" s="18">
        <v>2.81E-2</v>
      </c>
      <c r="BJ133" s="17">
        <v>0.28000000000000003</v>
      </c>
      <c r="BK133" s="18">
        <v>0.28000000000000003</v>
      </c>
      <c r="BL133" s="10">
        <v>1029825</v>
      </c>
      <c r="BM133" s="11">
        <v>1049206</v>
      </c>
      <c r="BN133" s="10">
        <v>4456.3630000000003</v>
      </c>
      <c r="BO133" s="11">
        <v>0</v>
      </c>
      <c r="BP133" s="77">
        <f t="shared" si="35"/>
        <v>0</v>
      </c>
    </row>
    <row r="134" spans="1:68">
      <c r="A134" s="3" t="s">
        <v>259</v>
      </c>
      <c r="B134" s="3" t="s">
        <v>260</v>
      </c>
      <c r="C134" s="3" t="str">
        <f t="shared" si="34"/>
        <v>37504 - Lynden</v>
      </c>
      <c r="D134" s="19">
        <v>335340</v>
      </c>
      <c r="E134" s="20">
        <v>425447</v>
      </c>
      <c r="F134" s="21">
        <v>5650000</v>
      </c>
      <c r="G134" s="22">
        <v>5650000</v>
      </c>
      <c r="H134" s="10">
        <v>25804129.195722729</v>
      </c>
      <c r="I134" s="11">
        <v>28651315.027552322</v>
      </c>
      <c r="J134" s="10">
        <v>27807468</v>
      </c>
      <c r="K134" s="11">
        <v>29217919</v>
      </c>
      <c r="L134" s="17">
        <v>4.2700000000000002E-2</v>
      </c>
      <c r="M134" s="18">
        <v>1.09E-2</v>
      </c>
      <c r="N134" s="17">
        <v>0.28000000000000003</v>
      </c>
      <c r="O134" s="18">
        <v>0.28000000000000003</v>
      </c>
      <c r="P134" s="10">
        <v>7788889</v>
      </c>
      <c r="Q134" s="11">
        <v>8183957</v>
      </c>
      <c r="R134" s="10">
        <v>335340.136</v>
      </c>
      <c r="S134" s="11">
        <v>425447.02500000002</v>
      </c>
      <c r="T134" s="35">
        <v>310604</v>
      </c>
      <c r="U134" s="36">
        <v>353465</v>
      </c>
      <c r="V134" s="37">
        <v>5650000</v>
      </c>
      <c r="W134" s="38">
        <v>5650000</v>
      </c>
      <c r="X134" s="10">
        <v>24250316.271395061</v>
      </c>
      <c r="Y134" s="11">
        <v>25052455.709428959</v>
      </c>
      <c r="Z134" s="10">
        <v>25218149</v>
      </c>
      <c r="AA134" s="11">
        <v>26331562</v>
      </c>
      <c r="AB134" s="17">
        <v>2.1999999999999999E-2</v>
      </c>
      <c r="AC134" s="18">
        <v>2.81E-2</v>
      </c>
      <c r="AD134" s="17">
        <v>0.24</v>
      </c>
      <c r="AE134" s="18">
        <v>0.24</v>
      </c>
      <c r="AF134" s="10">
        <v>6054531</v>
      </c>
      <c r="AG134" s="11">
        <v>6321846</v>
      </c>
      <c r="AH134" s="10">
        <v>310604.24400000001</v>
      </c>
      <c r="AI134" s="11">
        <v>353465.03600000002</v>
      </c>
      <c r="AJ134" s="19">
        <v>335340</v>
      </c>
      <c r="AK134" s="20">
        <v>425447</v>
      </c>
      <c r="AL134" s="21">
        <v>5650000</v>
      </c>
      <c r="AM134" s="22">
        <v>5650000</v>
      </c>
      <c r="AN134" s="10">
        <v>25804129.195722729</v>
      </c>
      <c r="AO134" s="11">
        <v>28651315.027552322</v>
      </c>
      <c r="AP134" s="10">
        <v>27807468</v>
      </c>
      <c r="AQ134" s="11">
        <v>29217919</v>
      </c>
      <c r="AR134" s="17">
        <v>4.2700000000000002E-2</v>
      </c>
      <c r="AS134" s="18">
        <v>1.09E-2</v>
      </c>
      <c r="AT134" s="17">
        <v>0.28000000000000003</v>
      </c>
      <c r="AU134" s="18">
        <v>0.28000000000000003</v>
      </c>
      <c r="AV134" s="10">
        <v>7788889</v>
      </c>
      <c r="AW134" s="11">
        <v>8183957</v>
      </c>
      <c r="AX134" s="10">
        <v>335340.136</v>
      </c>
      <c r="AY134" s="11">
        <v>425447.02500000002</v>
      </c>
      <c r="AZ134" s="35">
        <v>405258</v>
      </c>
      <c r="BA134" s="36">
        <v>459059</v>
      </c>
      <c r="BB134" s="37">
        <v>5650000</v>
      </c>
      <c r="BC134" s="38">
        <v>5650000</v>
      </c>
      <c r="BD134" s="10">
        <v>27707924.304614734</v>
      </c>
      <c r="BE134" s="11">
        <v>28536276.707997173</v>
      </c>
      <c r="BF134" s="10">
        <v>28813751</v>
      </c>
      <c r="BG134" s="11">
        <v>29993257</v>
      </c>
      <c r="BH134" s="17">
        <v>2.1999999999999999E-2</v>
      </c>
      <c r="BI134" s="18">
        <v>2.81E-2</v>
      </c>
      <c r="BJ134" s="17">
        <v>0.28000000000000003</v>
      </c>
      <c r="BK134" s="18">
        <v>0.28000000000000003</v>
      </c>
      <c r="BL134" s="10">
        <v>8070749</v>
      </c>
      <c r="BM134" s="11">
        <v>8401130</v>
      </c>
      <c r="BN134" s="10">
        <v>405257.755</v>
      </c>
      <c r="BO134" s="11">
        <v>459059.04700000002</v>
      </c>
      <c r="BP134" s="77">
        <f t="shared" si="35"/>
        <v>0</v>
      </c>
    </row>
    <row r="135" spans="1:68">
      <c r="A135" s="3" t="s">
        <v>261</v>
      </c>
      <c r="B135" s="3" t="s">
        <v>262</v>
      </c>
      <c r="C135" s="3" t="str">
        <f t="shared" si="34"/>
        <v>39120 - Mabton</v>
      </c>
      <c r="D135" s="19">
        <v>1145876</v>
      </c>
      <c r="E135" s="20">
        <v>1140687</v>
      </c>
      <c r="F135" s="21">
        <v>260000</v>
      </c>
      <c r="G135" s="22">
        <v>260000</v>
      </c>
      <c r="H135" s="10">
        <v>10304584.723932004</v>
      </c>
      <c r="I135" s="11">
        <v>11178404.972187014</v>
      </c>
      <c r="J135" s="10">
        <v>11104595</v>
      </c>
      <c r="K135" s="11">
        <v>11399467</v>
      </c>
      <c r="L135" s="17">
        <v>4.2700000000000002E-2</v>
      </c>
      <c r="M135" s="18">
        <v>1.09E-2</v>
      </c>
      <c r="N135" s="17">
        <v>0.28000000000000003</v>
      </c>
      <c r="O135" s="18">
        <v>0.28000000000000003</v>
      </c>
      <c r="P135" s="10">
        <v>3121672</v>
      </c>
      <c r="Q135" s="11">
        <v>3204565</v>
      </c>
      <c r="R135" s="10">
        <v>1251697.993</v>
      </c>
      <c r="S135" s="11">
        <v>1285497.0549999999</v>
      </c>
      <c r="T135" s="35">
        <v>971102</v>
      </c>
      <c r="U135" s="36">
        <v>983183</v>
      </c>
      <c r="V135" s="37">
        <v>260000</v>
      </c>
      <c r="W135" s="38">
        <v>260000</v>
      </c>
      <c r="X135" s="10">
        <v>9514267.85170798</v>
      </c>
      <c r="Y135" s="11">
        <v>9566579.0266022366</v>
      </c>
      <c r="Z135" s="10">
        <v>9893983</v>
      </c>
      <c r="AA135" s="11">
        <v>10055021</v>
      </c>
      <c r="AB135" s="17">
        <v>2.1999999999999999E-2</v>
      </c>
      <c r="AC135" s="18">
        <v>2.81E-2</v>
      </c>
      <c r="AD135" s="17">
        <v>0.24</v>
      </c>
      <c r="AE135" s="18">
        <v>0.24</v>
      </c>
      <c r="AF135" s="10">
        <v>2384014</v>
      </c>
      <c r="AG135" s="11">
        <v>2422817</v>
      </c>
      <c r="AH135" s="10">
        <v>971102.27899999998</v>
      </c>
      <c r="AI135" s="11">
        <v>983183.13199999998</v>
      </c>
      <c r="AJ135" s="19">
        <v>1145876</v>
      </c>
      <c r="AK135" s="20">
        <v>1140687</v>
      </c>
      <c r="AL135" s="21">
        <v>260000</v>
      </c>
      <c r="AM135" s="22">
        <v>260000</v>
      </c>
      <c r="AN135" s="10">
        <v>10304584.723932004</v>
      </c>
      <c r="AO135" s="11">
        <v>11178404.972187014</v>
      </c>
      <c r="AP135" s="10">
        <v>11104595</v>
      </c>
      <c r="AQ135" s="11">
        <v>11399467</v>
      </c>
      <c r="AR135" s="17">
        <v>4.2700000000000002E-2</v>
      </c>
      <c r="AS135" s="18">
        <v>1.09E-2</v>
      </c>
      <c r="AT135" s="17">
        <v>0.28000000000000003</v>
      </c>
      <c r="AU135" s="18">
        <v>0.28000000000000003</v>
      </c>
      <c r="AV135" s="10">
        <v>3121672</v>
      </c>
      <c r="AW135" s="11">
        <v>3204565</v>
      </c>
      <c r="AX135" s="10">
        <v>1251697.993</v>
      </c>
      <c r="AY135" s="11">
        <v>1285497.0549999999</v>
      </c>
      <c r="AZ135" s="35">
        <v>1129621</v>
      </c>
      <c r="BA135" s="36">
        <v>1109535</v>
      </c>
      <c r="BB135" s="37">
        <v>260000</v>
      </c>
      <c r="BC135" s="38">
        <v>260000</v>
      </c>
      <c r="BD135" s="10">
        <v>10766242.998833671</v>
      </c>
      <c r="BE135" s="11">
        <v>10827726.47793152</v>
      </c>
      <c r="BF135" s="10">
        <v>11195925</v>
      </c>
      <c r="BG135" s="11">
        <v>11380559</v>
      </c>
      <c r="BH135" s="17">
        <v>2.1999999999999999E-2</v>
      </c>
      <c r="BI135" s="18">
        <v>2.81E-2</v>
      </c>
      <c r="BJ135" s="17">
        <v>0.28000000000000003</v>
      </c>
      <c r="BK135" s="18">
        <v>0.28000000000000003</v>
      </c>
      <c r="BL135" s="10">
        <v>3147346</v>
      </c>
      <c r="BM135" s="11">
        <v>3199250</v>
      </c>
      <c r="BN135" s="10">
        <v>1259525.496</v>
      </c>
      <c r="BO135" s="11">
        <v>1276088.166</v>
      </c>
      <c r="BP135" s="77">
        <f t="shared" si="35"/>
        <v>0</v>
      </c>
    </row>
    <row r="136" spans="1:68">
      <c r="A136" s="3" t="s">
        <v>263</v>
      </c>
      <c r="B136" s="3" t="s">
        <v>264</v>
      </c>
      <c r="C136" s="3" t="str">
        <f t="shared" si="34"/>
        <v>09207 - Mansfield</v>
      </c>
      <c r="D136" s="19">
        <v>177725</v>
      </c>
      <c r="E136" s="20">
        <v>177041</v>
      </c>
      <c r="F136" s="21">
        <v>125000</v>
      </c>
      <c r="G136" s="22">
        <v>125000</v>
      </c>
      <c r="H136" s="10">
        <v>1962460.9353488567</v>
      </c>
      <c r="I136" s="11">
        <v>2093334.4014948721</v>
      </c>
      <c r="J136" s="10">
        <v>2114819</v>
      </c>
      <c r="K136" s="11">
        <v>2134732</v>
      </c>
      <c r="L136" s="17">
        <v>4.2700000000000002E-2</v>
      </c>
      <c r="M136" s="18">
        <v>1.09E-2</v>
      </c>
      <c r="N136" s="17">
        <v>0.32</v>
      </c>
      <c r="O136" s="18">
        <v>0.32</v>
      </c>
      <c r="P136" s="10">
        <v>676742</v>
      </c>
      <c r="Q136" s="11">
        <v>683114</v>
      </c>
      <c r="R136" s="10">
        <v>177724.734</v>
      </c>
      <c r="S136" s="11">
        <v>177040.67</v>
      </c>
      <c r="T136" s="35">
        <v>132210</v>
      </c>
      <c r="U136" s="36">
        <v>129483</v>
      </c>
      <c r="V136" s="37">
        <v>125000</v>
      </c>
      <c r="W136" s="38">
        <v>125000</v>
      </c>
      <c r="X136" s="10">
        <v>1778288.0556029829</v>
      </c>
      <c r="Y136" s="11">
        <v>1761505.8182735457</v>
      </c>
      <c r="Z136" s="10">
        <v>1849260</v>
      </c>
      <c r="AA136" s="11">
        <v>1851443</v>
      </c>
      <c r="AB136" s="17">
        <v>2.1999999999999999E-2</v>
      </c>
      <c r="AC136" s="18">
        <v>2.81E-2</v>
      </c>
      <c r="AD136" s="17">
        <v>0.27999999999999997</v>
      </c>
      <c r="AE136" s="18">
        <v>0.27999999999999997</v>
      </c>
      <c r="AF136" s="10">
        <v>517793</v>
      </c>
      <c r="AG136" s="11">
        <v>518404</v>
      </c>
      <c r="AH136" s="10">
        <v>132210.204</v>
      </c>
      <c r="AI136" s="11">
        <v>129483.227</v>
      </c>
      <c r="AJ136" s="19">
        <v>177725</v>
      </c>
      <c r="AK136" s="20">
        <v>177041</v>
      </c>
      <c r="AL136" s="21">
        <v>125000</v>
      </c>
      <c r="AM136" s="22">
        <v>125000</v>
      </c>
      <c r="AN136" s="10">
        <v>1962460.9353488567</v>
      </c>
      <c r="AO136" s="11">
        <v>2093334.4014948721</v>
      </c>
      <c r="AP136" s="10">
        <v>2114819</v>
      </c>
      <c r="AQ136" s="11">
        <v>2134732</v>
      </c>
      <c r="AR136" s="17">
        <v>4.2700000000000002E-2</v>
      </c>
      <c r="AS136" s="18">
        <v>1.09E-2</v>
      </c>
      <c r="AT136" s="17">
        <v>0.32</v>
      </c>
      <c r="AU136" s="18">
        <v>0.32</v>
      </c>
      <c r="AV136" s="10">
        <v>676742</v>
      </c>
      <c r="AW136" s="11">
        <v>683114</v>
      </c>
      <c r="AX136" s="10">
        <v>177724.734</v>
      </c>
      <c r="AY136" s="11">
        <v>177040.67</v>
      </c>
      <c r="AZ136" s="35">
        <v>165894</v>
      </c>
      <c r="BA136" s="36">
        <v>162861</v>
      </c>
      <c r="BB136" s="37">
        <v>125000</v>
      </c>
      <c r="BC136" s="38">
        <v>125000</v>
      </c>
      <c r="BD136" s="10">
        <v>1967953.4143237751</v>
      </c>
      <c r="BE136" s="11">
        <v>1952005.7072043323</v>
      </c>
      <c r="BF136" s="10">
        <v>2046495</v>
      </c>
      <c r="BG136" s="11">
        <v>2051670</v>
      </c>
      <c r="BH136" s="17">
        <v>2.1999999999999999E-2</v>
      </c>
      <c r="BI136" s="18">
        <v>2.81E-2</v>
      </c>
      <c r="BJ136" s="17">
        <v>0.32</v>
      </c>
      <c r="BK136" s="18">
        <v>0.32</v>
      </c>
      <c r="BL136" s="10">
        <v>654878</v>
      </c>
      <c r="BM136" s="11">
        <v>656534</v>
      </c>
      <c r="BN136" s="10">
        <v>165893.86799999999</v>
      </c>
      <c r="BO136" s="11">
        <v>162860.89600000001</v>
      </c>
      <c r="BP136" s="77">
        <f t="shared" si="35"/>
        <v>0</v>
      </c>
    </row>
    <row r="137" spans="1:68">
      <c r="A137" s="3" t="s">
        <v>265</v>
      </c>
      <c r="B137" s="3" t="s">
        <v>266</v>
      </c>
      <c r="C137" s="3" t="str">
        <f t="shared" ref="C137:C200" si="36">CONCATENATE(A137," - ",B137)</f>
        <v>04019 - Manson</v>
      </c>
      <c r="D137" s="19">
        <v>0</v>
      </c>
      <c r="E137" s="20">
        <v>0</v>
      </c>
      <c r="F137" s="21">
        <v>1210063</v>
      </c>
      <c r="G137" s="22">
        <v>1210063</v>
      </c>
      <c r="H137" s="10">
        <v>7457311.8071583919</v>
      </c>
      <c r="I137" s="11">
        <v>8063682.270600481</v>
      </c>
      <c r="J137" s="10">
        <v>8036270</v>
      </c>
      <c r="K137" s="11">
        <v>8223148</v>
      </c>
      <c r="L137" s="17">
        <v>4.2700000000000002E-2</v>
      </c>
      <c r="M137" s="18">
        <v>1.09E-2</v>
      </c>
      <c r="N137" s="17">
        <v>0.28000000000000003</v>
      </c>
      <c r="O137" s="18">
        <v>0.28000000000000003</v>
      </c>
      <c r="P137" s="10">
        <v>2251893</v>
      </c>
      <c r="Q137" s="11">
        <v>2304258</v>
      </c>
      <c r="R137" s="10">
        <v>0</v>
      </c>
      <c r="S137" s="11">
        <v>0</v>
      </c>
      <c r="T137" s="35">
        <v>0</v>
      </c>
      <c r="U137" s="36">
        <v>0</v>
      </c>
      <c r="V137" s="37">
        <v>1210063</v>
      </c>
      <c r="W137" s="38">
        <v>1210063</v>
      </c>
      <c r="X137" s="10">
        <v>6836879.7091819672</v>
      </c>
      <c r="Y137" s="11">
        <v>6881290.5088154925</v>
      </c>
      <c r="Z137" s="10">
        <v>7109740</v>
      </c>
      <c r="AA137" s="11">
        <v>7232629</v>
      </c>
      <c r="AB137" s="17">
        <v>2.1999999999999999E-2</v>
      </c>
      <c r="AC137" s="18">
        <v>2.81E-2</v>
      </c>
      <c r="AD137" s="17">
        <v>0.24</v>
      </c>
      <c r="AE137" s="18">
        <v>0.24</v>
      </c>
      <c r="AF137" s="10">
        <v>1707655</v>
      </c>
      <c r="AG137" s="11">
        <v>1737171</v>
      </c>
      <c r="AH137" s="10">
        <v>0</v>
      </c>
      <c r="AI137" s="11">
        <v>0</v>
      </c>
      <c r="AJ137" s="19">
        <v>0</v>
      </c>
      <c r="AK137" s="20">
        <v>0</v>
      </c>
      <c r="AL137" s="21">
        <v>1210063</v>
      </c>
      <c r="AM137" s="22">
        <v>1210063</v>
      </c>
      <c r="AN137" s="10">
        <v>7457311.8071583919</v>
      </c>
      <c r="AO137" s="11">
        <v>8063682.270600481</v>
      </c>
      <c r="AP137" s="10">
        <v>8036270</v>
      </c>
      <c r="AQ137" s="11">
        <v>8223148</v>
      </c>
      <c r="AR137" s="17">
        <v>4.2700000000000002E-2</v>
      </c>
      <c r="AS137" s="18">
        <v>1.09E-2</v>
      </c>
      <c r="AT137" s="17">
        <v>0.28000000000000003</v>
      </c>
      <c r="AU137" s="18">
        <v>0.28000000000000003</v>
      </c>
      <c r="AV137" s="10">
        <v>2251893</v>
      </c>
      <c r="AW137" s="11">
        <v>2304258</v>
      </c>
      <c r="AX137" s="10">
        <v>0</v>
      </c>
      <c r="AY137" s="11">
        <v>0</v>
      </c>
      <c r="AZ137" s="35">
        <v>0</v>
      </c>
      <c r="BA137" s="36">
        <v>0</v>
      </c>
      <c r="BB137" s="37">
        <v>1210063</v>
      </c>
      <c r="BC137" s="38">
        <v>1210063</v>
      </c>
      <c r="BD137" s="10">
        <v>7739553.1685985522</v>
      </c>
      <c r="BE137" s="11">
        <v>7790322.1474189423</v>
      </c>
      <c r="BF137" s="10">
        <v>8048440</v>
      </c>
      <c r="BG137" s="11">
        <v>8188074</v>
      </c>
      <c r="BH137" s="17">
        <v>2.1999999999999999E-2</v>
      </c>
      <c r="BI137" s="18">
        <v>2.81E-2</v>
      </c>
      <c r="BJ137" s="17">
        <v>0.28000000000000003</v>
      </c>
      <c r="BK137" s="18">
        <v>0.28000000000000003</v>
      </c>
      <c r="BL137" s="10">
        <v>2255303</v>
      </c>
      <c r="BM137" s="11">
        <v>2294431</v>
      </c>
      <c r="BN137" s="10">
        <v>0</v>
      </c>
      <c r="BO137" s="11">
        <v>0</v>
      </c>
      <c r="BP137" s="77">
        <f t="shared" ref="BP137:BP200" si="37">V137-BB137</f>
        <v>0</v>
      </c>
    </row>
    <row r="138" spans="1:68">
      <c r="A138" s="3" t="s">
        <v>267</v>
      </c>
      <c r="B138" s="3" t="s">
        <v>268</v>
      </c>
      <c r="C138" s="3" t="str">
        <f t="shared" si="36"/>
        <v>23311 - Mary M Knight</v>
      </c>
      <c r="D138" s="19">
        <v>152785</v>
      </c>
      <c r="E138" s="20">
        <v>153276</v>
      </c>
      <c r="F138" s="21">
        <v>666519.26899999997</v>
      </c>
      <c r="G138" s="22">
        <v>682411.44500000007</v>
      </c>
      <c r="H138" s="10">
        <v>2715280.4959212509</v>
      </c>
      <c r="I138" s="11">
        <v>2926718.4431049032</v>
      </c>
      <c r="J138" s="10">
        <v>2926085</v>
      </c>
      <c r="K138" s="11">
        <v>2984597</v>
      </c>
      <c r="L138" s="17">
        <v>4.2700000000000002E-2</v>
      </c>
      <c r="M138" s="18">
        <v>1.09E-2</v>
      </c>
      <c r="N138" s="17">
        <v>0.28000000000000003</v>
      </c>
      <c r="O138" s="18">
        <v>0.28000000000000003</v>
      </c>
      <c r="P138" s="10">
        <v>819304</v>
      </c>
      <c r="Q138" s="11">
        <v>835687</v>
      </c>
      <c r="R138" s="10">
        <v>152784.731</v>
      </c>
      <c r="S138" s="11">
        <v>153275.55499999999</v>
      </c>
      <c r="T138" s="35">
        <v>114136</v>
      </c>
      <c r="U138" s="36">
        <v>111259</v>
      </c>
      <c r="V138" s="37">
        <v>506063.717</v>
      </c>
      <c r="W138" s="38">
        <v>516338.038</v>
      </c>
      <c r="X138" s="10">
        <v>2484989.2702083318</v>
      </c>
      <c r="Y138" s="11">
        <v>2487960.1222434114</v>
      </c>
      <c r="Z138" s="10">
        <v>2584165</v>
      </c>
      <c r="AA138" s="11">
        <v>2614988</v>
      </c>
      <c r="AB138" s="17">
        <v>2.1999999999999999E-2</v>
      </c>
      <c r="AC138" s="18">
        <v>2.81E-2</v>
      </c>
      <c r="AD138" s="17">
        <v>0.24</v>
      </c>
      <c r="AE138" s="18">
        <v>0.24</v>
      </c>
      <c r="AF138" s="10">
        <v>620200</v>
      </c>
      <c r="AG138" s="11">
        <v>627597</v>
      </c>
      <c r="AH138" s="10">
        <v>114136.283</v>
      </c>
      <c r="AI138" s="11">
        <v>111258.962</v>
      </c>
      <c r="AJ138" s="19">
        <v>152785</v>
      </c>
      <c r="AK138" s="20">
        <v>153276</v>
      </c>
      <c r="AL138" s="21">
        <v>666519.26899999997</v>
      </c>
      <c r="AM138" s="22">
        <v>682411.44500000007</v>
      </c>
      <c r="AN138" s="10">
        <v>2715280.4959212509</v>
      </c>
      <c r="AO138" s="11">
        <v>2926718.4431049032</v>
      </c>
      <c r="AP138" s="10">
        <v>2926085</v>
      </c>
      <c r="AQ138" s="11">
        <v>2984597</v>
      </c>
      <c r="AR138" s="17">
        <v>4.2700000000000002E-2</v>
      </c>
      <c r="AS138" s="18">
        <v>1.09E-2</v>
      </c>
      <c r="AT138" s="17">
        <v>0.28000000000000003</v>
      </c>
      <c r="AU138" s="18">
        <v>0.28000000000000003</v>
      </c>
      <c r="AV138" s="10">
        <v>819304</v>
      </c>
      <c r="AW138" s="11">
        <v>835687</v>
      </c>
      <c r="AX138" s="10">
        <v>152784.731</v>
      </c>
      <c r="AY138" s="11">
        <v>153275.55499999999</v>
      </c>
      <c r="AZ138" s="35">
        <v>143048</v>
      </c>
      <c r="BA138" s="36">
        <v>139837</v>
      </c>
      <c r="BB138" s="37">
        <v>666848.40500000003</v>
      </c>
      <c r="BC138" s="38">
        <v>680116.902</v>
      </c>
      <c r="BD138" s="10">
        <v>2781475.2610024773</v>
      </c>
      <c r="BE138" s="11">
        <v>2786153.4083134579</v>
      </c>
      <c r="BF138" s="10">
        <v>2892484</v>
      </c>
      <c r="BG138" s="11">
        <v>2928406</v>
      </c>
      <c r="BH138" s="17">
        <v>2.1999999999999999E-2</v>
      </c>
      <c r="BI138" s="18">
        <v>2.81E-2</v>
      </c>
      <c r="BJ138" s="17">
        <v>0.28000000000000003</v>
      </c>
      <c r="BK138" s="18">
        <v>0.28000000000000003</v>
      </c>
      <c r="BL138" s="10">
        <v>809896</v>
      </c>
      <c r="BM138" s="11">
        <v>819954</v>
      </c>
      <c r="BN138" s="10">
        <v>143047.595</v>
      </c>
      <c r="BO138" s="11">
        <v>139837.098</v>
      </c>
      <c r="BP138" s="77">
        <f t="shared" si="37"/>
        <v>-160784.68800000002</v>
      </c>
    </row>
    <row r="139" spans="1:68">
      <c r="A139" s="3" t="s">
        <v>269</v>
      </c>
      <c r="B139" s="3" t="s">
        <v>270</v>
      </c>
      <c r="C139" s="3" t="str">
        <f t="shared" si="36"/>
        <v>33207 - Mary Walker</v>
      </c>
      <c r="D139" s="19">
        <v>393025</v>
      </c>
      <c r="E139" s="20">
        <v>389850</v>
      </c>
      <c r="F139" s="21">
        <v>225000</v>
      </c>
      <c r="G139" s="22">
        <v>225000</v>
      </c>
      <c r="H139" s="10">
        <v>5812110.3330529127</v>
      </c>
      <c r="I139" s="11">
        <v>6295946.1834934046</v>
      </c>
      <c r="J139" s="10">
        <v>6263341</v>
      </c>
      <c r="K139" s="11">
        <v>6420454</v>
      </c>
      <c r="L139" s="17">
        <v>4.2700000000000002E-2</v>
      </c>
      <c r="M139" s="18">
        <v>1.09E-2</v>
      </c>
      <c r="N139" s="17">
        <v>0.28000000000000003</v>
      </c>
      <c r="O139" s="18">
        <v>0.28000000000000003</v>
      </c>
      <c r="P139" s="10">
        <v>1606837</v>
      </c>
      <c r="Q139" s="11">
        <v>1647144</v>
      </c>
      <c r="R139" s="10">
        <v>502972.85399999999</v>
      </c>
      <c r="S139" s="11">
        <v>514690.179</v>
      </c>
      <c r="T139" s="35">
        <v>385933</v>
      </c>
      <c r="U139" s="36">
        <v>378368</v>
      </c>
      <c r="V139" s="37">
        <v>225000</v>
      </c>
      <c r="W139" s="38">
        <v>225000</v>
      </c>
      <c r="X139" s="10">
        <v>5334127.4788852399</v>
      </c>
      <c r="Y139" s="11">
        <v>5368112.3088527191</v>
      </c>
      <c r="Z139" s="10">
        <v>5547013</v>
      </c>
      <c r="AA139" s="11">
        <v>5642193</v>
      </c>
      <c r="AB139" s="17">
        <v>2.1999999999999999E-2</v>
      </c>
      <c r="AC139" s="18">
        <v>2.81E-2</v>
      </c>
      <c r="AD139" s="17">
        <v>0.24</v>
      </c>
      <c r="AE139" s="18">
        <v>0.24</v>
      </c>
      <c r="AF139" s="10">
        <v>1219771</v>
      </c>
      <c r="AG139" s="11">
        <v>1240700</v>
      </c>
      <c r="AH139" s="10">
        <v>385933.337</v>
      </c>
      <c r="AI139" s="11">
        <v>389017.33</v>
      </c>
      <c r="AJ139" s="19">
        <v>393025</v>
      </c>
      <c r="AK139" s="20">
        <v>389850</v>
      </c>
      <c r="AL139" s="21">
        <v>225000</v>
      </c>
      <c r="AM139" s="22">
        <v>225000</v>
      </c>
      <c r="AN139" s="10">
        <v>5812110.3330529127</v>
      </c>
      <c r="AO139" s="11">
        <v>6295946.1834934046</v>
      </c>
      <c r="AP139" s="10">
        <v>6263341</v>
      </c>
      <c r="AQ139" s="11">
        <v>6420454</v>
      </c>
      <c r="AR139" s="17">
        <v>4.2700000000000002E-2</v>
      </c>
      <c r="AS139" s="18">
        <v>1.09E-2</v>
      </c>
      <c r="AT139" s="17">
        <v>0.28000000000000003</v>
      </c>
      <c r="AU139" s="18">
        <v>0.28000000000000003</v>
      </c>
      <c r="AV139" s="10">
        <v>1606837</v>
      </c>
      <c r="AW139" s="11">
        <v>1647144</v>
      </c>
      <c r="AX139" s="10">
        <v>502972.85399999999</v>
      </c>
      <c r="AY139" s="11">
        <v>514690.179</v>
      </c>
      <c r="AZ139" s="35">
        <v>381392</v>
      </c>
      <c r="BA139" s="36">
        <v>373026</v>
      </c>
      <c r="BB139" s="37">
        <v>225000</v>
      </c>
      <c r="BC139" s="38">
        <v>225000</v>
      </c>
      <c r="BD139" s="10">
        <v>6027714.7973557264</v>
      </c>
      <c r="BE139" s="11">
        <v>6066564.6165218726</v>
      </c>
      <c r="BF139" s="10">
        <v>6268282</v>
      </c>
      <c r="BG139" s="11">
        <v>6376306</v>
      </c>
      <c r="BH139" s="17">
        <v>2.1999999999999999E-2</v>
      </c>
      <c r="BI139" s="18">
        <v>2.81E-2</v>
      </c>
      <c r="BJ139" s="17">
        <v>0.28000000000000003</v>
      </c>
      <c r="BK139" s="18">
        <v>0.28000000000000003</v>
      </c>
      <c r="BL139" s="10">
        <v>1608105</v>
      </c>
      <c r="BM139" s="11">
        <v>1635818</v>
      </c>
      <c r="BN139" s="10">
        <v>498122.533</v>
      </c>
      <c r="BO139" s="11">
        <v>502574.70299999998</v>
      </c>
      <c r="BP139" s="77">
        <f t="shared" si="37"/>
        <v>0</v>
      </c>
    </row>
    <row r="140" spans="1:68">
      <c r="A140" s="3" t="s">
        <v>271</v>
      </c>
      <c r="B140" s="3" t="s">
        <v>272</v>
      </c>
      <c r="C140" s="3" t="str">
        <f t="shared" si="36"/>
        <v>31025 - Marysville</v>
      </c>
      <c r="D140" s="19">
        <v>5654523</v>
      </c>
      <c r="E140" s="20">
        <v>6042889</v>
      </c>
      <c r="F140" s="21">
        <v>25900000</v>
      </c>
      <c r="G140" s="22">
        <v>25900000</v>
      </c>
      <c r="H140" s="10">
        <v>105687236.12951887</v>
      </c>
      <c r="I140" s="11">
        <v>116496585.91109546</v>
      </c>
      <c r="J140" s="10">
        <v>113892409</v>
      </c>
      <c r="K140" s="11">
        <v>118800403</v>
      </c>
      <c r="L140" s="17">
        <v>4.2700000000000002E-2</v>
      </c>
      <c r="M140" s="18">
        <v>1.09E-2</v>
      </c>
      <c r="N140" s="17">
        <v>0.28000000000000003</v>
      </c>
      <c r="O140" s="18">
        <v>0.28000000000000003</v>
      </c>
      <c r="P140" s="10">
        <v>32001506</v>
      </c>
      <c r="Q140" s="11">
        <v>33380555</v>
      </c>
      <c r="R140" s="10">
        <v>5654522.8799999999</v>
      </c>
      <c r="S140" s="11">
        <v>6042888.9359999998</v>
      </c>
      <c r="T140" s="35">
        <v>4508636</v>
      </c>
      <c r="U140" s="36">
        <v>4624964</v>
      </c>
      <c r="V140" s="37">
        <v>20146348.568999998</v>
      </c>
      <c r="W140" s="38">
        <v>20779950.053999998</v>
      </c>
      <c r="X140" s="10">
        <v>98441926.540042758</v>
      </c>
      <c r="Y140" s="11">
        <v>100360441.28345062</v>
      </c>
      <c r="Z140" s="10">
        <v>102370755</v>
      </c>
      <c r="AA140" s="11">
        <v>105484557</v>
      </c>
      <c r="AB140" s="17">
        <v>2.1999999999999999E-2</v>
      </c>
      <c r="AC140" s="18">
        <v>2.81E-2</v>
      </c>
      <c r="AD140" s="17">
        <v>0.24</v>
      </c>
      <c r="AE140" s="18">
        <v>0.24</v>
      </c>
      <c r="AF140" s="10">
        <v>24654985</v>
      </c>
      <c r="AG140" s="11">
        <v>25404914</v>
      </c>
      <c r="AH140" s="10">
        <v>4508636.4309999999</v>
      </c>
      <c r="AI140" s="11">
        <v>4624963.9460000005</v>
      </c>
      <c r="AJ140" s="19">
        <v>5654523</v>
      </c>
      <c r="AK140" s="20">
        <v>6042889</v>
      </c>
      <c r="AL140" s="21">
        <v>25900000</v>
      </c>
      <c r="AM140" s="22">
        <v>25900000</v>
      </c>
      <c r="AN140" s="10">
        <v>105687236.12951887</v>
      </c>
      <c r="AO140" s="11">
        <v>116496585.91109546</v>
      </c>
      <c r="AP140" s="10">
        <v>113892409</v>
      </c>
      <c r="AQ140" s="11">
        <v>118800403</v>
      </c>
      <c r="AR140" s="17">
        <v>4.2700000000000002E-2</v>
      </c>
      <c r="AS140" s="18">
        <v>1.09E-2</v>
      </c>
      <c r="AT140" s="17">
        <v>0.28000000000000003</v>
      </c>
      <c r="AU140" s="18">
        <v>0.28000000000000003</v>
      </c>
      <c r="AV140" s="10">
        <v>32001506</v>
      </c>
      <c r="AW140" s="11">
        <v>33380555</v>
      </c>
      <c r="AX140" s="10">
        <v>5654522.8799999999</v>
      </c>
      <c r="AY140" s="11">
        <v>6042888.9359999998</v>
      </c>
      <c r="AZ140" s="35">
        <v>5933239</v>
      </c>
      <c r="BA140" s="36">
        <v>6082190</v>
      </c>
      <c r="BB140" s="37">
        <v>25900000</v>
      </c>
      <c r="BC140" s="38">
        <v>25900000</v>
      </c>
      <c r="BD140" s="10">
        <v>112779831.19003384</v>
      </c>
      <c r="BE140" s="11">
        <v>114805988.5431013</v>
      </c>
      <c r="BF140" s="10">
        <v>117280887</v>
      </c>
      <c r="BG140" s="11">
        <v>120667652</v>
      </c>
      <c r="BH140" s="17">
        <v>2.1999999999999999E-2</v>
      </c>
      <c r="BI140" s="18">
        <v>2.81E-2</v>
      </c>
      <c r="BJ140" s="17">
        <v>0.28000000000000003</v>
      </c>
      <c r="BK140" s="18">
        <v>0.28000000000000003</v>
      </c>
      <c r="BL140" s="10">
        <v>32953600</v>
      </c>
      <c r="BM140" s="11">
        <v>33905215</v>
      </c>
      <c r="BN140" s="10">
        <v>5933239.4100000001</v>
      </c>
      <c r="BO140" s="11">
        <v>6082190.2110000001</v>
      </c>
      <c r="BP140" s="77">
        <f t="shared" si="37"/>
        <v>-5753651.4310000017</v>
      </c>
    </row>
    <row r="141" spans="1:68">
      <c r="A141" s="3" t="s">
        <v>273</v>
      </c>
      <c r="B141" s="3" t="s">
        <v>274</v>
      </c>
      <c r="C141" s="3" t="str">
        <f t="shared" si="36"/>
        <v>14065 - Mc Cleary</v>
      </c>
      <c r="D141" s="19">
        <v>191035</v>
      </c>
      <c r="E141" s="20">
        <v>228637</v>
      </c>
      <c r="F141" s="21">
        <v>685000</v>
      </c>
      <c r="G141" s="22">
        <v>685000</v>
      </c>
      <c r="H141" s="10">
        <v>2753444.8224411258</v>
      </c>
      <c r="I141" s="11">
        <v>3182911.2527150493</v>
      </c>
      <c r="J141" s="10">
        <v>2967212</v>
      </c>
      <c r="K141" s="11">
        <v>3245856</v>
      </c>
      <c r="L141" s="17">
        <v>4.2700000000000002E-2</v>
      </c>
      <c r="M141" s="18">
        <v>1.09E-2</v>
      </c>
      <c r="N141" s="17">
        <v>0.28000000000000003</v>
      </c>
      <c r="O141" s="18">
        <v>0.28000000000000003</v>
      </c>
      <c r="P141" s="10">
        <v>983546</v>
      </c>
      <c r="Q141" s="11">
        <v>1075909</v>
      </c>
      <c r="R141" s="10">
        <v>191035.451</v>
      </c>
      <c r="S141" s="11">
        <v>228636.79300000001</v>
      </c>
      <c r="T141" s="35">
        <v>169127</v>
      </c>
      <c r="U141" s="36">
        <v>173599</v>
      </c>
      <c r="V141" s="37">
        <v>621255.23600000003</v>
      </c>
      <c r="W141" s="38">
        <v>640650.701</v>
      </c>
      <c r="X141" s="10">
        <v>2675110.1792559628</v>
      </c>
      <c r="Y141" s="11">
        <v>2726668.408870698</v>
      </c>
      <c r="Z141" s="10">
        <v>2781874</v>
      </c>
      <c r="AA141" s="11">
        <v>2865884</v>
      </c>
      <c r="AB141" s="17">
        <v>2.1999999999999999E-2</v>
      </c>
      <c r="AC141" s="18">
        <v>2.81E-2</v>
      </c>
      <c r="AD141" s="17">
        <v>0.24</v>
      </c>
      <c r="AE141" s="18">
        <v>0.24</v>
      </c>
      <c r="AF141" s="10">
        <v>790382</v>
      </c>
      <c r="AG141" s="11">
        <v>814250</v>
      </c>
      <c r="AH141" s="10">
        <v>169126.764</v>
      </c>
      <c r="AI141" s="11">
        <v>173599.299</v>
      </c>
      <c r="AJ141" s="19">
        <v>191035</v>
      </c>
      <c r="AK141" s="20">
        <v>228637</v>
      </c>
      <c r="AL141" s="21">
        <v>685000</v>
      </c>
      <c r="AM141" s="22">
        <v>685000</v>
      </c>
      <c r="AN141" s="10">
        <v>2753444.8224411258</v>
      </c>
      <c r="AO141" s="11">
        <v>3182911.2527150493</v>
      </c>
      <c r="AP141" s="10">
        <v>2967212</v>
      </c>
      <c r="AQ141" s="11">
        <v>3245856</v>
      </c>
      <c r="AR141" s="17">
        <v>4.2700000000000002E-2</v>
      </c>
      <c r="AS141" s="18">
        <v>1.09E-2</v>
      </c>
      <c r="AT141" s="17">
        <v>0.28000000000000003</v>
      </c>
      <c r="AU141" s="18">
        <v>0.28000000000000003</v>
      </c>
      <c r="AV141" s="10">
        <v>983546</v>
      </c>
      <c r="AW141" s="11">
        <v>1075909</v>
      </c>
      <c r="AX141" s="10">
        <v>191035.451</v>
      </c>
      <c r="AY141" s="11">
        <v>228636.79300000001</v>
      </c>
      <c r="AZ141" s="35">
        <v>229809</v>
      </c>
      <c r="BA141" s="36">
        <v>235775</v>
      </c>
      <c r="BB141" s="37">
        <v>685000</v>
      </c>
      <c r="BC141" s="38">
        <v>685000</v>
      </c>
      <c r="BD141" s="10">
        <v>3111063.1922392012</v>
      </c>
      <c r="BE141" s="11">
        <v>3166482.250814762</v>
      </c>
      <c r="BF141" s="10">
        <v>3235226</v>
      </c>
      <c r="BG141" s="11">
        <v>3328154</v>
      </c>
      <c r="BH141" s="17">
        <v>2.1999999999999999E-2</v>
      </c>
      <c r="BI141" s="18">
        <v>2.81E-2</v>
      </c>
      <c r="BJ141" s="17">
        <v>0.28000000000000003</v>
      </c>
      <c r="BK141" s="18">
        <v>0.28000000000000003</v>
      </c>
      <c r="BL141" s="10">
        <v>1072385</v>
      </c>
      <c r="BM141" s="11">
        <v>1103188</v>
      </c>
      <c r="BN141" s="10">
        <v>229808.67600000001</v>
      </c>
      <c r="BO141" s="11">
        <v>235775.49299999999</v>
      </c>
      <c r="BP141" s="77">
        <f t="shared" si="37"/>
        <v>-63744.763999999966</v>
      </c>
    </row>
    <row r="142" spans="1:68">
      <c r="A142" s="3" t="s">
        <v>275</v>
      </c>
      <c r="B142" s="3" t="s">
        <v>276</v>
      </c>
      <c r="C142" s="3" t="str">
        <f t="shared" si="36"/>
        <v>32354 - Mead</v>
      </c>
      <c r="D142" s="19">
        <v>4880266</v>
      </c>
      <c r="E142" s="20">
        <v>4935839</v>
      </c>
      <c r="F142" s="21">
        <v>20788091.134999998</v>
      </c>
      <c r="G142" s="22">
        <v>20850000</v>
      </c>
      <c r="H142" s="10">
        <v>84992793.202313304</v>
      </c>
      <c r="I142" s="11">
        <v>91831990.29957886</v>
      </c>
      <c r="J142" s="10">
        <v>91591325</v>
      </c>
      <c r="K142" s="11">
        <v>93648045</v>
      </c>
      <c r="L142" s="17">
        <v>4.2700000000000002E-2</v>
      </c>
      <c r="M142" s="18">
        <v>1.09E-2</v>
      </c>
      <c r="N142" s="17">
        <v>0.28000000000000003</v>
      </c>
      <c r="O142" s="18">
        <v>0.28000000000000003</v>
      </c>
      <c r="P142" s="10">
        <v>25668357</v>
      </c>
      <c r="Q142" s="11">
        <v>26244751</v>
      </c>
      <c r="R142" s="10">
        <v>4880265.8650000002</v>
      </c>
      <c r="S142" s="11">
        <v>4935838.8890000004</v>
      </c>
      <c r="T142" s="35">
        <v>3736154</v>
      </c>
      <c r="U142" s="36">
        <v>3941059</v>
      </c>
      <c r="V142" s="37">
        <v>15745574.958000001</v>
      </c>
      <c r="W142" s="38">
        <v>16351413.191</v>
      </c>
      <c r="X142" s="10">
        <v>77989251.291321844</v>
      </c>
      <c r="Y142" s="11">
        <v>80373279.412266672</v>
      </c>
      <c r="Z142" s="10">
        <v>81101811</v>
      </c>
      <c r="AA142" s="11">
        <v>84476908</v>
      </c>
      <c r="AB142" s="17">
        <v>2.1999999999999999E-2</v>
      </c>
      <c r="AC142" s="18">
        <v>2.81E-2</v>
      </c>
      <c r="AD142" s="17">
        <v>0.24</v>
      </c>
      <c r="AE142" s="18">
        <v>0.24</v>
      </c>
      <c r="AF142" s="10">
        <v>19481729</v>
      </c>
      <c r="AG142" s="11">
        <v>20292472</v>
      </c>
      <c r="AH142" s="10">
        <v>3736154.0419999999</v>
      </c>
      <c r="AI142" s="11">
        <v>3941058.8089999999</v>
      </c>
      <c r="AJ142" s="19">
        <v>4880266</v>
      </c>
      <c r="AK142" s="20">
        <v>4935839</v>
      </c>
      <c r="AL142" s="21">
        <v>20788091.134999998</v>
      </c>
      <c r="AM142" s="22">
        <v>20850000</v>
      </c>
      <c r="AN142" s="10">
        <v>84992793.202313304</v>
      </c>
      <c r="AO142" s="11">
        <v>91831990.29957886</v>
      </c>
      <c r="AP142" s="10">
        <v>91591325</v>
      </c>
      <c r="AQ142" s="11">
        <v>93648045</v>
      </c>
      <c r="AR142" s="17">
        <v>4.2700000000000002E-2</v>
      </c>
      <c r="AS142" s="18">
        <v>1.09E-2</v>
      </c>
      <c r="AT142" s="17">
        <v>0.28000000000000003</v>
      </c>
      <c r="AU142" s="18">
        <v>0.28000000000000003</v>
      </c>
      <c r="AV142" s="10">
        <v>25668357</v>
      </c>
      <c r="AW142" s="11">
        <v>26244751</v>
      </c>
      <c r="AX142" s="10">
        <v>4880265.8650000002</v>
      </c>
      <c r="AY142" s="11">
        <v>4935838.8890000004</v>
      </c>
      <c r="AZ142" s="35">
        <v>4985301</v>
      </c>
      <c r="BA142" s="36">
        <v>5239027</v>
      </c>
      <c r="BB142" s="37">
        <v>20850000</v>
      </c>
      <c r="BC142" s="38">
        <v>20850000</v>
      </c>
      <c r="BD142" s="10">
        <v>89839623.415811136</v>
      </c>
      <c r="BE142" s="11">
        <v>92314878.714313418</v>
      </c>
      <c r="BF142" s="10">
        <v>93425133</v>
      </c>
      <c r="BG142" s="11">
        <v>97028211</v>
      </c>
      <c r="BH142" s="17">
        <v>2.1999999999999999E-2</v>
      </c>
      <c r="BI142" s="18">
        <v>2.81E-2</v>
      </c>
      <c r="BJ142" s="17">
        <v>0.28000000000000003</v>
      </c>
      <c r="BK142" s="18">
        <v>0.28000000000000003</v>
      </c>
      <c r="BL142" s="10">
        <v>26182279</v>
      </c>
      <c r="BM142" s="11">
        <v>27192038</v>
      </c>
      <c r="BN142" s="10">
        <v>4985300.6610000003</v>
      </c>
      <c r="BO142" s="11">
        <v>5239027.3059999999</v>
      </c>
      <c r="BP142" s="77">
        <f t="shared" si="37"/>
        <v>-5104425.0419999994</v>
      </c>
    </row>
    <row r="143" spans="1:68">
      <c r="A143" s="3" t="s">
        <v>277</v>
      </c>
      <c r="B143" s="3" t="s">
        <v>278</v>
      </c>
      <c r="C143" s="3" t="str">
        <f t="shared" si="36"/>
        <v>32326 - Medical Lake</v>
      </c>
      <c r="D143" s="19">
        <v>1641499</v>
      </c>
      <c r="E143" s="20">
        <v>1712132</v>
      </c>
      <c r="F143" s="21">
        <v>1177000</v>
      </c>
      <c r="G143" s="22">
        <v>1177000</v>
      </c>
      <c r="H143" s="10">
        <v>16956661.205331273</v>
      </c>
      <c r="I143" s="11">
        <v>18585677.962150283</v>
      </c>
      <c r="J143" s="10">
        <v>18273115</v>
      </c>
      <c r="K143" s="11">
        <v>18953225</v>
      </c>
      <c r="L143" s="17">
        <v>4.2700000000000002E-2</v>
      </c>
      <c r="M143" s="18">
        <v>1.09E-2</v>
      </c>
      <c r="N143" s="17">
        <v>0.28000000000000003</v>
      </c>
      <c r="O143" s="18">
        <v>0.28000000000000003</v>
      </c>
      <c r="P143" s="10">
        <v>5128171</v>
      </c>
      <c r="Q143" s="11">
        <v>5319037</v>
      </c>
      <c r="R143" s="10">
        <v>1641499.155</v>
      </c>
      <c r="S143" s="11">
        <v>1712131.6839999999</v>
      </c>
      <c r="T143" s="35">
        <v>1320540</v>
      </c>
      <c r="U143" s="36">
        <v>1373455</v>
      </c>
      <c r="V143" s="37">
        <v>1177000</v>
      </c>
      <c r="W143" s="38">
        <v>1177000</v>
      </c>
      <c r="X143" s="10">
        <v>15990046.831716619</v>
      </c>
      <c r="Y143" s="11">
        <v>16417172.042615632</v>
      </c>
      <c r="Z143" s="10">
        <v>16628211</v>
      </c>
      <c r="AA143" s="11">
        <v>17255386</v>
      </c>
      <c r="AB143" s="17">
        <v>2.1999999999999999E-2</v>
      </c>
      <c r="AC143" s="18">
        <v>2.81E-2</v>
      </c>
      <c r="AD143" s="17">
        <v>0.24</v>
      </c>
      <c r="AE143" s="18">
        <v>0.24</v>
      </c>
      <c r="AF143" s="10">
        <v>3999896</v>
      </c>
      <c r="AG143" s="11">
        <v>4150762</v>
      </c>
      <c r="AH143" s="10">
        <v>1320539.828</v>
      </c>
      <c r="AI143" s="11">
        <v>1373455.2860000001</v>
      </c>
      <c r="AJ143" s="19">
        <v>1641499</v>
      </c>
      <c r="AK143" s="20">
        <v>1712132</v>
      </c>
      <c r="AL143" s="21">
        <v>1177000</v>
      </c>
      <c r="AM143" s="22">
        <v>1177000</v>
      </c>
      <c r="AN143" s="10">
        <v>16956661.205331273</v>
      </c>
      <c r="AO143" s="11">
        <v>18585677.962150283</v>
      </c>
      <c r="AP143" s="10">
        <v>18273115</v>
      </c>
      <c r="AQ143" s="11">
        <v>18953225</v>
      </c>
      <c r="AR143" s="17">
        <v>4.2700000000000002E-2</v>
      </c>
      <c r="AS143" s="18">
        <v>1.09E-2</v>
      </c>
      <c r="AT143" s="17">
        <v>0.28000000000000003</v>
      </c>
      <c r="AU143" s="18">
        <v>0.28000000000000003</v>
      </c>
      <c r="AV143" s="10">
        <v>5128171</v>
      </c>
      <c r="AW143" s="11">
        <v>5319037</v>
      </c>
      <c r="AX143" s="10">
        <v>1641499.155</v>
      </c>
      <c r="AY143" s="11">
        <v>1712131.6839999999</v>
      </c>
      <c r="AZ143" s="35">
        <v>1731501</v>
      </c>
      <c r="BA143" s="36">
        <v>1797194</v>
      </c>
      <c r="BB143" s="37">
        <v>1177000</v>
      </c>
      <c r="BC143" s="38">
        <v>1177000</v>
      </c>
      <c r="BD143" s="10">
        <v>18300087.685460933</v>
      </c>
      <c r="BE143" s="11">
        <v>18745113.643654846</v>
      </c>
      <c r="BF143" s="10">
        <v>19030446</v>
      </c>
      <c r="BG143" s="11">
        <v>19702185</v>
      </c>
      <c r="BH143" s="17">
        <v>2.1999999999999999E-2</v>
      </c>
      <c r="BI143" s="18">
        <v>2.81E-2</v>
      </c>
      <c r="BJ143" s="17">
        <v>0.28000000000000003</v>
      </c>
      <c r="BK143" s="18">
        <v>0.28000000000000003</v>
      </c>
      <c r="BL143" s="10">
        <v>5340709</v>
      </c>
      <c r="BM143" s="11">
        <v>5529226</v>
      </c>
      <c r="BN143" s="10">
        <v>1731500.8629999999</v>
      </c>
      <c r="BO143" s="11">
        <v>1797193.9739999999</v>
      </c>
      <c r="BP143" s="77">
        <f t="shared" si="37"/>
        <v>0</v>
      </c>
    </row>
    <row r="144" spans="1:68">
      <c r="A144" s="3" t="s">
        <v>279</v>
      </c>
      <c r="B144" s="3" t="s">
        <v>280</v>
      </c>
      <c r="C144" s="3" t="str">
        <f t="shared" si="36"/>
        <v>17400 - Mercer Island</v>
      </c>
      <c r="D144" s="19">
        <v>0</v>
      </c>
      <c r="E144" s="20">
        <v>0</v>
      </c>
      <c r="F144" s="21">
        <v>14341697</v>
      </c>
      <c r="G144" s="22">
        <v>14635130</v>
      </c>
      <c r="H144" s="10">
        <v>35317541.05708386</v>
      </c>
      <c r="I144" s="11">
        <v>38085005.828928694</v>
      </c>
      <c r="J144" s="10">
        <v>38059467</v>
      </c>
      <c r="K144" s="11">
        <v>38838169</v>
      </c>
      <c r="L144" s="17">
        <v>4.2700000000000002E-2</v>
      </c>
      <c r="M144" s="18">
        <v>1.09E-2</v>
      </c>
      <c r="N144" s="17">
        <v>0.37670000000000003</v>
      </c>
      <c r="O144" s="18">
        <v>0.37670000000000003</v>
      </c>
      <c r="P144" s="10">
        <v>14341697</v>
      </c>
      <c r="Q144" s="11">
        <v>14635130</v>
      </c>
      <c r="R144" s="10">
        <v>0</v>
      </c>
      <c r="S144" s="11">
        <v>0</v>
      </c>
      <c r="T144" s="35">
        <v>0</v>
      </c>
      <c r="U144" s="36">
        <v>0</v>
      </c>
      <c r="V144" s="37">
        <v>11310991</v>
      </c>
      <c r="W144" s="38">
        <v>11835155</v>
      </c>
      <c r="X144" s="10">
        <v>32293824.99929373</v>
      </c>
      <c r="Y144" s="11">
        <v>33431995.672384456</v>
      </c>
      <c r="Z144" s="10">
        <v>33582675</v>
      </c>
      <c r="AA144" s="11">
        <v>35138937</v>
      </c>
      <c r="AB144" s="17">
        <v>2.1999999999999999E-2</v>
      </c>
      <c r="AC144" s="18">
        <v>2.81E-2</v>
      </c>
      <c r="AD144" s="17">
        <v>0.3367</v>
      </c>
      <c r="AE144" s="18">
        <v>0.3367</v>
      </c>
      <c r="AF144" s="10">
        <v>11310991</v>
      </c>
      <c r="AG144" s="11">
        <v>11835155</v>
      </c>
      <c r="AH144" s="10">
        <v>0</v>
      </c>
      <c r="AI144" s="11">
        <v>0</v>
      </c>
      <c r="AJ144" s="19">
        <v>0</v>
      </c>
      <c r="AK144" s="20">
        <v>0</v>
      </c>
      <c r="AL144" s="21">
        <v>14341697</v>
      </c>
      <c r="AM144" s="22">
        <v>14635130</v>
      </c>
      <c r="AN144" s="10">
        <v>35317541.05708386</v>
      </c>
      <c r="AO144" s="11">
        <v>38085005.828928694</v>
      </c>
      <c r="AP144" s="10">
        <v>38059467</v>
      </c>
      <c r="AQ144" s="11">
        <v>38838169</v>
      </c>
      <c r="AR144" s="17">
        <v>4.2700000000000002E-2</v>
      </c>
      <c r="AS144" s="18">
        <v>1.09E-2</v>
      </c>
      <c r="AT144" s="17">
        <v>0.37670000000000003</v>
      </c>
      <c r="AU144" s="18">
        <v>0.37670000000000003</v>
      </c>
      <c r="AV144" s="10">
        <v>14341697</v>
      </c>
      <c r="AW144" s="11">
        <v>14635130</v>
      </c>
      <c r="AX144" s="10">
        <v>0</v>
      </c>
      <c r="AY144" s="11">
        <v>0</v>
      </c>
      <c r="AZ144" s="35">
        <v>0</v>
      </c>
      <c r="BA144" s="36">
        <v>0</v>
      </c>
      <c r="BB144" s="37">
        <v>14699646</v>
      </c>
      <c r="BC144" s="38">
        <v>15100000</v>
      </c>
      <c r="BD144" s="10">
        <v>37512260.531387508</v>
      </c>
      <c r="BE144" s="11">
        <v>38691346.858681336</v>
      </c>
      <c r="BF144" s="10">
        <v>39009379</v>
      </c>
      <c r="BG144" s="11">
        <v>40666816</v>
      </c>
      <c r="BH144" s="17">
        <v>2.1999999999999999E-2</v>
      </c>
      <c r="BI144" s="18">
        <v>2.81E-2</v>
      </c>
      <c r="BJ144" s="17">
        <v>0.37670000000000003</v>
      </c>
      <c r="BK144" s="18">
        <v>0.37670000000000003</v>
      </c>
      <c r="BL144" s="10">
        <v>14699646</v>
      </c>
      <c r="BM144" s="11">
        <v>15324208</v>
      </c>
      <c r="BN144" s="10">
        <v>0</v>
      </c>
      <c r="BO144" s="11">
        <v>0</v>
      </c>
      <c r="BP144" s="77">
        <f t="shared" si="37"/>
        <v>-3388655</v>
      </c>
    </row>
    <row r="145" spans="1:68">
      <c r="A145" s="3" t="s">
        <v>281</v>
      </c>
      <c r="B145" s="3" t="s">
        <v>282</v>
      </c>
      <c r="C145" s="3" t="str">
        <f t="shared" si="36"/>
        <v>37505 - Meridian</v>
      </c>
      <c r="D145" s="19">
        <v>438084</v>
      </c>
      <c r="E145" s="20">
        <v>470956</v>
      </c>
      <c r="F145" s="21">
        <v>4040000</v>
      </c>
      <c r="G145" s="22">
        <v>4040000</v>
      </c>
      <c r="H145" s="10">
        <v>15161499.307236401</v>
      </c>
      <c r="I145" s="11">
        <v>16635835.906573808</v>
      </c>
      <c r="J145" s="10">
        <v>16338583</v>
      </c>
      <c r="K145" s="11">
        <v>16964823</v>
      </c>
      <c r="L145" s="17">
        <v>4.2700000000000002E-2</v>
      </c>
      <c r="M145" s="18">
        <v>1.09E-2</v>
      </c>
      <c r="N145" s="17">
        <v>0.28000000000000003</v>
      </c>
      <c r="O145" s="18">
        <v>0.28000000000000003</v>
      </c>
      <c r="P145" s="10">
        <v>4603817</v>
      </c>
      <c r="Q145" s="11">
        <v>4780276</v>
      </c>
      <c r="R145" s="10">
        <v>438083.94400000002</v>
      </c>
      <c r="S145" s="11">
        <v>470956.12199999997</v>
      </c>
      <c r="T145" s="35">
        <v>357939</v>
      </c>
      <c r="U145" s="36">
        <v>380261</v>
      </c>
      <c r="V145" s="37">
        <v>3200256.0240000002</v>
      </c>
      <c r="W145" s="38">
        <v>3316393.889</v>
      </c>
      <c r="X145" s="10">
        <v>14166973.71021674</v>
      </c>
      <c r="Y145" s="11">
        <v>14562157.654608158</v>
      </c>
      <c r="Z145" s="10">
        <v>14732379</v>
      </c>
      <c r="AA145" s="11">
        <v>15305660</v>
      </c>
      <c r="AB145" s="17">
        <v>2.1999999999999999E-2</v>
      </c>
      <c r="AC145" s="18">
        <v>2.81E-2</v>
      </c>
      <c r="AD145" s="17">
        <v>0.24</v>
      </c>
      <c r="AE145" s="18">
        <v>0.24</v>
      </c>
      <c r="AF145" s="10">
        <v>3558195</v>
      </c>
      <c r="AG145" s="11">
        <v>3696655</v>
      </c>
      <c r="AH145" s="10">
        <v>357938.97600000002</v>
      </c>
      <c r="AI145" s="11">
        <v>380261.11099999998</v>
      </c>
      <c r="AJ145" s="19">
        <v>438084</v>
      </c>
      <c r="AK145" s="20">
        <v>470956</v>
      </c>
      <c r="AL145" s="21">
        <v>4040000</v>
      </c>
      <c r="AM145" s="22">
        <v>4040000</v>
      </c>
      <c r="AN145" s="10">
        <v>15161499.307236401</v>
      </c>
      <c r="AO145" s="11">
        <v>16635835.906573808</v>
      </c>
      <c r="AP145" s="10">
        <v>16338583</v>
      </c>
      <c r="AQ145" s="11">
        <v>16964823</v>
      </c>
      <c r="AR145" s="17">
        <v>4.2700000000000002E-2</v>
      </c>
      <c r="AS145" s="18">
        <v>1.09E-2</v>
      </c>
      <c r="AT145" s="17">
        <v>0.28000000000000003</v>
      </c>
      <c r="AU145" s="18">
        <v>0.28000000000000003</v>
      </c>
      <c r="AV145" s="10">
        <v>4603817</v>
      </c>
      <c r="AW145" s="11">
        <v>4780276</v>
      </c>
      <c r="AX145" s="10">
        <v>438083.94400000002</v>
      </c>
      <c r="AY145" s="11">
        <v>470956.12199999997</v>
      </c>
      <c r="AZ145" s="35">
        <v>512076</v>
      </c>
      <c r="BA145" s="36">
        <v>540310</v>
      </c>
      <c r="BB145" s="37">
        <v>4040000</v>
      </c>
      <c r="BC145" s="38">
        <v>4040000</v>
      </c>
      <c r="BD145" s="10">
        <v>16460167.139871312</v>
      </c>
      <c r="BE145" s="11">
        <v>16875841.401086405</v>
      </c>
      <c r="BF145" s="10">
        <v>17117094</v>
      </c>
      <c r="BG145" s="11">
        <v>17737473</v>
      </c>
      <c r="BH145" s="17">
        <v>2.1999999999999999E-2</v>
      </c>
      <c r="BI145" s="18">
        <v>2.81E-2</v>
      </c>
      <c r="BJ145" s="17">
        <v>0.28000000000000003</v>
      </c>
      <c r="BK145" s="18">
        <v>0.28000000000000003</v>
      </c>
      <c r="BL145" s="10">
        <v>4823182</v>
      </c>
      <c r="BM145" s="11">
        <v>4997990</v>
      </c>
      <c r="BN145" s="10">
        <v>512075.57900000003</v>
      </c>
      <c r="BO145" s="11">
        <v>540310.10699999996</v>
      </c>
      <c r="BP145" s="77">
        <f t="shared" si="37"/>
        <v>-839743.97599999979</v>
      </c>
    </row>
    <row r="146" spans="1:68">
      <c r="A146" s="3" t="s">
        <v>283</v>
      </c>
      <c r="B146" s="3" t="s">
        <v>284</v>
      </c>
      <c r="C146" s="3" t="str">
        <f t="shared" si="36"/>
        <v>24350 - Methow Valley</v>
      </c>
      <c r="D146" s="19">
        <v>0</v>
      </c>
      <c r="E146" s="20">
        <v>0</v>
      </c>
      <c r="F146" s="21">
        <v>1750000</v>
      </c>
      <c r="G146" s="22">
        <v>1750000</v>
      </c>
      <c r="H146" s="10">
        <v>6216703.468617023</v>
      </c>
      <c r="I146" s="11">
        <v>6830407.9740840327</v>
      </c>
      <c r="J146" s="10">
        <v>6699346</v>
      </c>
      <c r="K146" s="11">
        <v>6965485</v>
      </c>
      <c r="L146" s="17">
        <v>4.2700000000000002E-2</v>
      </c>
      <c r="M146" s="18">
        <v>1.09E-2</v>
      </c>
      <c r="N146" s="17">
        <v>0.28000000000000003</v>
      </c>
      <c r="O146" s="18">
        <v>0.28000000000000003</v>
      </c>
      <c r="P146" s="10">
        <v>1876166</v>
      </c>
      <c r="Q146" s="11">
        <v>1950699</v>
      </c>
      <c r="R146" s="10">
        <v>0</v>
      </c>
      <c r="S146" s="11">
        <v>0</v>
      </c>
      <c r="T146" s="35">
        <v>0</v>
      </c>
      <c r="U146" s="36">
        <v>0</v>
      </c>
      <c r="V146" s="37">
        <v>1446464</v>
      </c>
      <c r="W146" s="38">
        <v>1477906</v>
      </c>
      <c r="X146" s="10">
        <v>5794552.0117794266</v>
      </c>
      <c r="Y146" s="11">
        <v>5857718.1804948421</v>
      </c>
      <c r="Z146" s="10">
        <v>6025813</v>
      </c>
      <c r="AA146" s="11">
        <v>6156796</v>
      </c>
      <c r="AB146" s="17">
        <v>2.1999999999999999E-2</v>
      </c>
      <c r="AC146" s="18">
        <v>2.81E-2</v>
      </c>
      <c r="AD146" s="17">
        <v>0.24</v>
      </c>
      <c r="AE146" s="18">
        <v>0.24</v>
      </c>
      <c r="AF146" s="10">
        <v>1446464</v>
      </c>
      <c r="AG146" s="11">
        <v>1477906</v>
      </c>
      <c r="AH146" s="10">
        <v>0</v>
      </c>
      <c r="AI146" s="11">
        <v>0</v>
      </c>
      <c r="AJ146" s="19">
        <v>0</v>
      </c>
      <c r="AK146" s="20">
        <v>0</v>
      </c>
      <c r="AL146" s="21">
        <v>1750000</v>
      </c>
      <c r="AM146" s="22">
        <v>1750000</v>
      </c>
      <c r="AN146" s="10">
        <v>6216703.468617023</v>
      </c>
      <c r="AO146" s="11">
        <v>6830407.9740840327</v>
      </c>
      <c r="AP146" s="10">
        <v>6699346</v>
      </c>
      <c r="AQ146" s="11">
        <v>6965485</v>
      </c>
      <c r="AR146" s="17">
        <v>4.2700000000000002E-2</v>
      </c>
      <c r="AS146" s="18">
        <v>1.09E-2</v>
      </c>
      <c r="AT146" s="17">
        <v>0.28000000000000003</v>
      </c>
      <c r="AU146" s="18">
        <v>0.28000000000000003</v>
      </c>
      <c r="AV146" s="10">
        <v>1876166</v>
      </c>
      <c r="AW146" s="11">
        <v>1950699</v>
      </c>
      <c r="AX146" s="10">
        <v>0</v>
      </c>
      <c r="AY146" s="11">
        <v>0</v>
      </c>
      <c r="AZ146" s="35">
        <v>0</v>
      </c>
      <c r="BA146" s="36">
        <v>0</v>
      </c>
      <c r="BB146" s="37">
        <v>1750000</v>
      </c>
      <c r="BC146" s="38">
        <v>1750000</v>
      </c>
      <c r="BD146" s="10">
        <v>6574078.5211944217</v>
      </c>
      <c r="BE146" s="11">
        <v>6642618.6682460774</v>
      </c>
      <c r="BF146" s="10">
        <v>6836451</v>
      </c>
      <c r="BG146" s="11">
        <v>6981772</v>
      </c>
      <c r="BH146" s="17">
        <v>2.1999999999999999E-2</v>
      </c>
      <c r="BI146" s="18">
        <v>2.81E-2</v>
      </c>
      <c r="BJ146" s="17">
        <v>0.28000000000000003</v>
      </c>
      <c r="BK146" s="18">
        <v>0.28000000000000003</v>
      </c>
      <c r="BL146" s="10">
        <v>1914562</v>
      </c>
      <c r="BM146" s="11">
        <v>1955260</v>
      </c>
      <c r="BN146" s="10">
        <v>0</v>
      </c>
      <c r="BO146" s="11">
        <v>0</v>
      </c>
      <c r="BP146" s="77">
        <f t="shared" si="37"/>
        <v>-303536</v>
      </c>
    </row>
    <row r="147" spans="1:68">
      <c r="A147" s="3" t="s">
        <v>285</v>
      </c>
      <c r="B147" s="3" t="s">
        <v>286</v>
      </c>
      <c r="C147" s="3" t="str">
        <f t="shared" si="36"/>
        <v>30031 - Mill A</v>
      </c>
      <c r="D147" s="19">
        <v>0</v>
      </c>
      <c r="E147" s="20">
        <v>0</v>
      </c>
      <c r="F147" s="21">
        <v>0</v>
      </c>
      <c r="G147" s="22">
        <v>0</v>
      </c>
      <c r="H147" s="10">
        <v>554697.08900000004</v>
      </c>
      <c r="I147" s="11">
        <v>624373.89058824931</v>
      </c>
      <c r="J147" s="10">
        <v>597762</v>
      </c>
      <c r="K147" s="11">
        <v>636721</v>
      </c>
      <c r="L147" s="17">
        <v>4.2700000000000002E-2</v>
      </c>
      <c r="M147" s="18">
        <v>1.09E-2</v>
      </c>
      <c r="N147" s="17">
        <v>0.28000000000000003</v>
      </c>
      <c r="O147" s="18">
        <v>0.28000000000000003</v>
      </c>
      <c r="P147" s="10">
        <v>200535</v>
      </c>
      <c r="Q147" s="11">
        <v>213605</v>
      </c>
      <c r="R147" s="10">
        <v>7694.57</v>
      </c>
      <c r="S147" s="11">
        <v>11330.195</v>
      </c>
      <c r="T147" s="35">
        <v>0</v>
      </c>
      <c r="U147" s="36">
        <v>0</v>
      </c>
      <c r="V147" s="37">
        <v>0</v>
      </c>
      <c r="W147" s="38">
        <v>0</v>
      </c>
      <c r="X147" s="10">
        <v>516366.81560010609</v>
      </c>
      <c r="Y147" s="11">
        <v>510241.15752818825</v>
      </c>
      <c r="Z147" s="10">
        <v>536975</v>
      </c>
      <c r="AA147" s="11">
        <v>536293</v>
      </c>
      <c r="AB147" s="17">
        <v>2.1999999999999999E-2</v>
      </c>
      <c r="AC147" s="18">
        <v>2.81E-2</v>
      </c>
      <c r="AD147" s="17">
        <v>0.24</v>
      </c>
      <c r="AE147" s="18">
        <v>0.24</v>
      </c>
      <c r="AF147" s="10">
        <v>154408</v>
      </c>
      <c r="AG147" s="11">
        <v>154212</v>
      </c>
      <c r="AH147" s="10">
        <v>5190.6859999999997</v>
      </c>
      <c r="AI147" s="11">
        <v>2743.1370000000002</v>
      </c>
      <c r="AJ147" s="19">
        <v>0</v>
      </c>
      <c r="AK147" s="20">
        <v>0</v>
      </c>
      <c r="AL147" s="21">
        <v>0</v>
      </c>
      <c r="AM147" s="22">
        <v>0</v>
      </c>
      <c r="AN147" s="10">
        <v>554697.08900000004</v>
      </c>
      <c r="AO147" s="11">
        <v>624373.89058824931</v>
      </c>
      <c r="AP147" s="10">
        <v>597762</v>
      </c>
      <c r="AQ147" s="11">
        <v>636721</v>
      </c>
      <c r="AR147" s="17">
        <v>4.2700000000000002E-2</v>
      </c>
      <c r="AS147" s="18">
        <v>1.09E-2</v>
      </c>
      <c r="AT147" s="17">
        <v>0.28000000000000003</v>
      </c>
      <c r="AU147" s="18">
        <v>0.28000000000000003</v>
      </c>
      <c r="AV147" s="10">
        <v>200535</v>
      </c>
      <c r="AW147" s="11">
        <v>213605</v>
      </c>
      <c r="AX147" s="10">
        <v>7694.57</v>
      </c>
      <c r="AY147" s="11">
        <v>11330.195</v>
      </c>
      <c r="AZ147" s="35">
        <v>0</v>
      </c>
      <c r="BA147" s="36">
        <v>0</v>
      </c>
      <c r="BB147" s="37">
        <v>0</v>
      </c>
      <c r="BC147" s="38">
        <v>0</v>
      </c>
      <c r="BD147" s="10">
        <v>588488.79255323415</v>
      </c>
      <c r="BE147" s="11">
        <v>583086.52606868593</v>
      </c>
      <c r="BF147" s="10">
        <v>611975</v>
      </c>
      <c r="BG147" s="11">
        <v>612857</v>
      </c>
      <c r="BH147" s="17">
        <v>2.1999999999999999E-2</v>
      </c>
      <c r="BI147" s="18">
        <v>2.81E-2</v>
      </c>
      <c r="BJ147" s="17">
        <v>0.28000000000000003</v>
      </c>
      <c r="BK147" s="18">
        <v>0.28000000000000003</v>
      </c>
      <c r="BL147" s="10">
        <v>205304</v>
      </c>
      <c r="BM147" s="11">
        <v>205600</v>
      </c>
      <c r="BN147" s="10">
        <v>8171.6</v>
      </c>
      <c r="BO147" s="11">
        <v>5366.5889999999999</v>
      </c>
      <c r="BP147" s="77">
        <f t="shared" si="37"/>
        <v>0</v>
      </c>
    </row>
    <row r="148" spans="1:68">
      <c r="A148" s="3" t="s">
        <v>287</v>
      </c>
      <c r="B148" s="3" t="s">
        <v>288</v>
      </c>
      <c r="C148" s="3" t="str">
        <f t="shared" si="36"/>
        <v>31103 - Monroe</v>
      </c>
      <c r="D148" s="19">
        <v>1835605</v>
      </c>
      <c r="E148" s="20">
        <v>1905140</v>
      </c>
      <c r="F148" s="21">
        <v>16000000</v>
      </c>
      <c r="G148" s="22">
        <v>16000000</v>
      </c>
      <c r="H148" s="10">
        <v>60757707.271302924</v>
      </c>
      <c r="I148" s="11">
        <v>66222844.284897327</v>
      </c>
      <c r="J148" s="10">
        <v>65474715</v>
      </c>
      <c r="K148" s="11">
        <v>67532456</v>
      </c>
      <c r="L148" s="17">
        <v>4.2700000000000002E-2</v>
      </c>
      <c r="M148" s="18">
        <v>1.09E-2</v>
      </c>
      <c r="N148" s="17">
        <v>0.28000000000000003</v>
      </c>
      <c r="O148" s="18">
        <v>0.28000000000000003</v>
      </c>
      <c r="P148" s="10">
        <v>18382797</v>
      </c>
      <c r="Q148" s="11">
        <v>18960533</v>
      </c>
      <c r="R148" s="10">
        <v>1835604.764</v>
      </c>
      <c r="S148" s="11">
        <v>1905139.5179999999</v>
      </c>
      <c r="T148" s="35">
        <v>1384600</v>
      </c>
      <c r="U148" s="36">
        <v>1482614</v>
      </c>
      <c r="V148" s="37">
        <v>12600785.323000001</v>
      </c>
      <c r="W148" s="38">
        <v>13073958.981000001</v>
      </c>
      <c r="X148" s="10">
        <v>55883994.560157888</v>
      </c>
      <c r="Y148" s="11">
        <v>57549506.362355269</v>
      </c>
      <c r="Z148" s="10">
        <v>58114331</v>
      </c>
      <c r="AA148" s="11">
        <v>60487819</v>
      </c>
      <c r="AB148" s="17">
        <v>2.1999999999999999E-2</v>
      </c>
      <c r="AC148" s="18">
        <v>2.81E-2</v>
      </c>
      <c r="AD148" s="17">
        <v>0.24</v>
      </c>
      <c r="AE148" s="18">
        <v>0.24</v>
      </c>
      <c r="AF148" s="10">
        <v>13985385</v>
      </c>
      <c r="AG148" s="11">
        <v>14556573</v>
      </c>
      <c r="AH148" s="10">
        <v>1384599.6769999999</v>
      </c>
      <c r="AI148" s="11">
        <v>1482614.0190000001</v>
      </c>
      <c r="AJ148" s="19">
        <v>1835605</v>
      </c>
      <c r="AK148" s="20">
        <v>1905140</v>
      </c>
      <c r="AL148" s="21">
        <v>16000000</v>
      </c>
      <c r="AM148" s="22">
        <v>16000000</v>
      </c>
      <c r="AN148" s="10">
        <v>60757707.271302924</v>
      </c>
      <c r="AO148" s="11">
        <v>66222844.284897327</v>
      </c>
      <c r="AP148" s="10">
        <v>65474715</v>
      </c>
      <c r="AQ148" s="11">
        <v>67532456</v>
      </c>
      <c r="AR148" s="17">
        <v>4.2700000000000002E-2</v>
      </c>
      <c r="AS148" s="18">
        <v>1.09E-2</v>
      </c>
      <c r="AT148" s="17">
        <v>0.28000000000000003</v>
      </c>
      <c r="AU148" s="18">
        <v>0.28000000000000003</v>
      </c>
      <c r="AV148" s="10">
        <v>18382797</v>
      </c>
      <c r="AW148" s="11">
        <v>18960533</v>
      </c>
      <c r="AX148" s="10">
        <v>1835604.764</v>
      </c>
      <c r="AY148" s="11">
        <v>1905139.5179999999</v>
      </c>
      <c r="AZ148" s="35">
        <v>1942466</v>
      </c>
      <c r="BA148" s="36">
        <v>2067592</v>
      </c>
      <c r="BB148" s="37">
        <v>16000000</v>
      </c>
      <c r="BC148" s="38">
        <v>16000000</v>
      </c>
      <c r="BD148" s="10">
        <v>64677573.416652791</v>
      </c>
      <c r="BE148" s="11">
        <v>66415925.888145387</v>
      </c>
      <c r="BF148" s="10">
        <v>67258862</v>
      </c>
      <c r="BG148" s="11">
        <v>69806932</v>
      </c>
      <c r="BH148" s="17">
        <v>2.1999999999999999E-2</v>
      </c>
      <c r="BI148" s="18">
        <v>2.81E-2</v>
      </c>
      <c r="BJ148" s="17">
        <v>0.28000000000000003</v>
      </c>
      <c r="BK148" s="18">
        <v>0.28000000000000003</v>
      </c>
      <c r="BL148" s="10">
        <v>18883717</v>
      </c>
      <c r="BM148" s="11">
        <v>19599118</v>
      </c>
      <c r="BN148" s="10">
        <v>1942465.6259999999</v>
      </c>
      <c r="BO148" s="11">
        <v>2067592.0060000001</v>
      </c>
      <c r="BP148" s="77">
        <f t="shared" si="37"/>
        <v>-3399214.6769999992</v>
      </c>
    </row>
    <row r="149" spans="1:68">
      <c r="A149" s="3" t="s">
        <v>289</v>
      </c>
      <c r="B149" s="3" t="s">
        <v>290</v>
      </c>
      <c r="C149" s="3" t="str">
        <f t="shared" si="36"/>
        <v>14066 - Montesano</v>
      </c>
      <c r="D149" s="19">
        <v>825059</v>
      </c>
      <c r="E149" s="20">
        <v>882313</v>
      </c>
      <c r="F149" s="21">
        <v>2317041</v>
      </c>
      <c r="G149" s="22">
        <v>2317041</v>
      </c>
      <c r="H149" s="10">
        <v>11871099.246291254</v>
      </c>
      <c r="I149" s="11">
        <v>13138910.770973988</v>
      </c>
      <c r="J149" s="10">
        <v>12792728</v>
      </c>
      <c r="K149" s="11">
        <v>13398744</v>
      </c>
      <c r="L149" s="17">
        <v>4.2700000000000002E-2</v>
      </c>
      <c r="M149" s="18">
        <v>1.09E-2</v>
      </c>
      <c r="N149" s="17">
        <v>0.28000000000000003</v>
      </c>
      <c r="O149" s="18">
        <v>0.28000000000000003</v>
      </c>
      <c r="P149" s="10">
        <v>3587918</v>
      </c>
      <c r="Q149" s="11">
        <v>3757884</v>
      </c>
      <c r="R149" s="10">
        <v>825059.41500000004</v>
      </c>
      <c r="S149" s="11">
        <v>882312.91599999997</v>
      </c>
      <c r="T149" s="35">
        <v>652157</v>
      </c>
      <c r="U149" s="36">
        <v>690779</v>
      </c>
      <c r="V149" s="37">
        <v>2107153.8169999998</v>
      </c>
      <c r="W149" s="38">
        <v>2194098.6040000003</v>
      </c>
      <c r="X149" s="10">
        <v>11037541.703930432</v>
      </c>
      <c r="Y149" s="11">
        <v>11417437.620311184</v>
      </c>
      <c r="Z149" s="10">
        <v>11478051</v>
      </c>
      <c r="AA149" s="11">
        <v>12000379</v>
      </c>
      <c r="AB149" s="17">
        <v>2.1999999999999999E-2</v>
      </c>
      <c r="AC149" s="18">
        <v>2.81E-2</v>
      </c>
      <c r="AD149" s="17">
        <v>0.24</v>
      </c>
      <c r="AE149" s="18">
        <v>0.24</v>
      </c>
      <c r="AF149" s="10">
        <v>2759311</v>
      </c>
      <c r="AG149" s="11">
        <v>2884878</v>
      </c>
      <c r="AH149" s="10">
        <v>652157.18299999996</v>
      </c>
      <c r="AI149" s="11">
        <v>690779.39599999995</v>
      </c>
      <c r="AJ149" s="19">
        <v>825059</v>
      </c>
      <c r="AK149" s="20">
        <v>882313</v>
      </c>
      <c r="AL149" s="21">
        <v>2317041</v>
      </c>
      <c r="AM149" s="22">
        <v>2317041</v>
      </c>
      <c r="AN149" s="10">
        <v>11871099.246291254</v>
      </c>
      <c r="AO149" s="11">
        <v>13138910.770973988</v>
      </c>
      <c r="AP149" s="10">
        <v>12792728</v>
      </c>
      <c r="AQ149" s="11">
        <v>13398744</v>
      </c>
      <c r="AR149" s="17">
        <v>4.2700000000000002E-2</v>
      </c>
      <c r="AS149" s="18">
        <v>1.09E-2</v>
      </c>
      <c r="AT149" s="17">
        <v>0.28000000000000003</v>
      </c>
      <c r="AU149" s="18">
        <v>0.28000000000000003</v>
      </c>
      <c r="AV149" s="10">
        <v>3587918</v>
      </c>
      <c r="AW149" s="11">
        <v>3757884</v>
      </c>
      <c r="AX149" s="10">
        <v>825059.41500000004</v>
      </c>
      <c r="AY149" s="11">
        <v>882312.91599999997</v>
      </c>
      <c r="AZ149" s="35">
        <v>854137</v>
      </c>
      <c r="BA149" s="36">
        <v>901140</v>
      </c>
      <c r="BB149" s="37">
        <v>2317041</v>
      </c>
      <c r="BC149" s="38">
        <v>2317041</v>
      </c>
      <c r="BD149" s="10">
        <v>12626502.38023378</v>
      </c>
      <c r="BE149" s="11">
        <v>13018221.187629903</v>
      </c>
      <c r="BF149" s="10">
        <v>13130427</v>
      </c>
      <c r="BG149" s="11">
        <v>13682894</v>
      </c>
      <c r="BH149" s="17">
        <v>2.1999999999999999E-2</v>
      </c>
      <c r="BI149" s="18">
        <v>2.81E-2</v>
      </c>
      <c r="BJ149" s="17">
        <v>0.28000000000000003</v>
      </c>
      <c r="BK149" s="18">
        <v>0.28000000000000003</v>
      </c>
      <c r="BL149" s="10">
        <v>3682631</v>
      </c>
      <c r="BM149" s="11">
        <v>3837578</v>
      </c>
      <c r="BN149" s="10">
        <v>854137.47499999998</v>
      </c>
      <c r="BO149" s="11">
        <v>901140.03700000001</v>
      </c>
      <c r="BP149" s="77">
        <f t="shared" si="37"/>
        <v>-209887.18300000019</v>
      </c>
    </row>
    <row r="150" spans="1:68">
      <c r="A150" s="3" t="s">
        <v>291</v>
      </c>
      <c r="B150" s="3" t="s">
        <v>292</v>
      </c>
      <c r="C150" s="3" t="str">
        <f t="shared" si="36"/>
        <v>21214 - Morton</v>
      </c>
      <c r="D150" s="19">
        <v>69262</v>
      </c>
      <c r="E150" s="20">
        <v>62332</v>
      </c>
      <c r="F150" s="21">
        <v>765000</v>
      </c>
      <c r="G150" s="22">
        <v>765000</v>
      </c>
      <c r="H150" s="10">
        <v>3897767.6195979803</v>
      </c>
      <c r="I150" s="11">
        <v>4179672.235332578</v>
      </c>
      <c r="J150" s="10">
        <v>4200376</v>
      </c>
      <c r="K150" s="11">
        <v>4262329</v>
      </c>
      <c r="L150" s="17">
        <v>4.2700000000000002E-2</v>
      </c>
      <c r="M150" s="18">
        <v>1.09E-2</v>
      </c>
      <c r="N150" s="17">
        <v>0.28000000000000003</v>
      </c>
      <c r="O150" s="18">
        <v>0.28000000000000003</v>
      </c>
      <c r="P150" s="10">
        <v>1180596</v>
      </c>
      <c r="Q150" s="11">
        <v>1198009</v>
      </c>
      <c r="R150" s="10">
        <v>69261.981</v>
      </c>
      <c r="S150" s="11">
        <v>62331.883000000002</v>
      </c>
      <c r="T150" s="35">
        <v>47498</v>
      </c>
      <c r="U150" s="36">
        <v>40232</v>
      </c>
      <c r="V150" s="37">
        <v>765000</v>
      </c>
      <c r="W150" s="38">
        <v>765000</v>
      </c>
      <c r="X150" s="10">
        <v>3557396.6172377635</v>
      </c>
      <c r="Y150" s="11">
        <v>3565762.477204123</v>
      </c>
      <c r="Z150" s="10">
        <v>3699373</v>
      </c>
      <c r="AA150" s="11">
        <v>3747820</v>
      </c>
      <c r="AB150" s="17">
        <v>2.1999999999999999E-2</v>
      </c>
      <c r="AC150" s="18">
        <v>2.81E-2</v>
      </c>
      <c r="AD150" s="17">
        <v>0.24</v>
      </c>
      <c r="AE150" s="18">
        <v>0.24</v>
      </c>
      <c r="AF150" s="10">
        <v>891240</v>
      </c>
      <c r="AG150" s="11">
        <v>902912</v>
      </c>
      <c r="AH150" s="10">
        <v>47497.616999999998</v>
      </c>
      <c r="AI150" s="11">
        <v>40232.017999999996</v>
      </c>
      <c r="AJ150" s="19">
        <v>69262</v>
      </c>
      <c r="AK150" s="20">
        <v>62332</v>
      </c>
      <c r="AL150" s="21">
        <v>765000</v>
      </c>
      <c r="AM150" s="22">
        <v>765000</v>
      </c>
      <c r="AN150" s="10">
        <v>3897767.6195979803</v>
      </c>
      <c r="AO150" s="11">
        <v>4179672.235332578</v>
      </c>
      <c r="AP150" s="10">
        <v>4200376</v>
      </c>
      <c r="AQ150" s="11">
        <v>4262329</v>
      </c>
      <c r="AR150" s="17">
        <v>4.2700000000000002E-2</v>
      </c>
      <c r="AS150" s="18">
        <v>1.09E-2</v>
      </c>
      <c r="AT150" s="17">
        <v>0.28000000000000003</v>
      </c>
      <c r="AU150" s="18">
        <v>0.28000000000000003</v>
      </c>
      <c r="AV150" s="10">
        <v>1180596</v>
      </c>
      <c r="AW150" s="11">
        <v>1198009</v>
      </c>
      <c r="AX150" s="10">
        <v>69261.981</v>
      </c>
      <c r="AY150" s="11">
        <v>62331.883000000002</v>
      </c>
      <c r="AZ150" s="35">
        <v>51445</v>
      </c>
      <c r="BA150" s="36">
        <v>42557</v>
      </c>
      <c r="BB150" s="37">
        <v>765000</v>
      </c>
      <c r="BC150" s="38">
        <v>765000</v>
      </c>
      <c r="BD150" s="10">
        <v>3986809.5182686104</v>
      </c>
      <c r="BE150" s="11">
        <v>3998039.0302671292</v>
      </c>
      <c r="BF150" s="10">
        <v>4145924</v>
      </c>
      <c r="BG150" s="11">
        <v>4202167</v>
      </c>
      <c r="BH150" s="17">
        <v>2.1999999999999999E-2</v>
      </c>
      <c r="BI150" s="18">
        <v>2.81E-2</v>
      </c>
      <c r="BJ150" s="17">
        <v>0.28000000000000003</v>
      </c>
      <c r="BK150" s="18">
        <v>0.28000000000000003</v>
      </c>
      <c r="BL150" s="10">
        <v>1165292</v>
      </c>
      <c r="BM150" s="11">
        <v>1181100</v>
      </c>
      <c r="BN150" s="10">
        <v>51444.945</v>
      </c>
      <c r="BO150" s="11">
        <v>42557.487999999998</v>
      </c>
      <c r="BP150" s="77">
        <f t="shared" si="37"/>
        <v>0</v>
      </c>
    </row>
    <row r="151" spans="1:68">
      <c r="A151" s="3" t="s">
        <v>293</v>
      </c>
      <c r="B151" s="3" t="s">
        <v>294</v>
      </c>
      <c r="C151" s="3" t="str">
        <f t="shared" si="36"/>
        <v>13161 - Moses Lake</v>
      </c>
      <c r="D151" s="19">
        <v>5067967</v>
      </c>
      <c r="E151" s="20">
        <v>5201786</v>
      </c>
      <c r="F151" s="21">
        <v>16922264</v>
      </c>
      <c r="G151" s="22">
        <v>16922264</v>
      </c>
      <c r="H151" s="10">
        <v>79224470.339788884</v>
      </c>
      <c r="I151" s="11">
        <v>86056639.834989265</v>
      </c>
      <c r="J151" s="10">
        <v>85375170</v>
      </c>
      <c r="K151" s="11">
        <v>87758482</v>
      </c>
      <c r="L151" s="17">
        <v>4.2700000000000002E-2</v>
      </c>
      <c r="M151" s="18">
        <v>1.09E-2</v>
      </c>
      <c r="N151" s="17">
        <v>0.28000000000000003</v>
      </c>
      <c r="O151" s="18">
        <v>0.28000000000000003</v>
      </c>
      <c r="P151" s="10">
        <v>23833733</v>
      </c>
      <c r="Q151" s="11">
        <v>24499069</v>
      </c>
      <c r="R151" s="10">
        <v>5067967.2439999999</v>
      </c>
      <c r="S151" s="11">
        <v>5201785.5310000004</v>
      </c>
      <c r="T151" s="35">
        <v>3877853</v>
      </c>
      <c r="U151" s="36">
        <v>3934310</v>
      </c>
      <c r="V151" s="37">
        <v>14176133.147</v>
      </c>
      <c r="W151" s="38">
        <v>14576575.973999999</v>
      </c>
      <c r="X151" s="10">
        <v>72554375.714104325</v>
      </c>
      <c r="Y151" s="11">
        <v>73601590.823642492</v>
      </c>
      <c r="Z151" s="10">
        <v>75450029</v>
      </c>
      <c r="AA151" s="11">
        <v>77359476</v>
      </c>
      <c r="AB151" s="17">
        <v>2.1999999999999999E-2</v>
      </c>
      <c r="AC151" s="18">
        <v>2.81E-2</v>
      </c>
      <c r="AD151" s="17">
        <v>0.24</v>
      </c>
      <c r="AE151" s="18">
        <v>0.24</v>
      </c>
      <c r="AF151" s="10">
        <v>18053986</v>
      </c>
      <c r="AG151" s="11">
        <v>18510886</v>
      </c>
      <c r="AH151" s="10">
        <v>3877852.8530000001</v>
      </c>
      <c r="AI151" s="11">
        <v>3934310.0260000001</v>
      </c>
      <c r="AJ151" s="19">
        <v>5067967</v>
      </c>
      <c r="AK151" s="20">
        <v>5201786</v>
      </c>
      <c r="AL151" s="21">
        <v>16922264</v>
      </c>
      <c r="AM151" s="22">
        <v>16922264</v>
      </c>
      <c r="AN151" s="10">
        <v>79224470.339788884</v>
      </c>
      <c r="AO151" s="11">
        <v>86056639.834989265</v>
      </c>
      <c r="AP151" s="10">
        <v>85375170</v>
      </c>
      <c r="AQ151" s="11">
        <v>87758482</v>
      </c>
      <c r="AR151" s="17">
        <v>4.2700000000000002E-2</v>
      </c>
      <c r="AS151" s="18">
        <v>1.09E-2</v>
      </c>
      <c r="AT151" s="17">
        <v>0.28000000000000003</v>
      </c>
      <c r="AU151" s="18">
        <v>0.28000000000000003</v>
      </c>
      <c r="AV151" s="10">
        <v>23833733</v>
      </c>
      <c r="AW151" s="11">
        <v>24499069</v>
      </c>
      <c r="AX151" s="10">
        <v>5067967.2439999999</v>
      </c>
      <c r="AY151" s="11">
        <v>5201785.5310000004</v>
      </c>
      <c r="AZ151" s="35">
        <v>5059777</v>
      </c>
      <c r="BA151" s="36">
        <v>5137025</v>
      </c>
      <c r="BB151" s="37">
        <v>16922264</v>
      </c>
      <c r="BC151" s="38">
        <v>16922264</v>
      </c>
      <c r="BD151" s="10">
        <v>82930762.605652839</v>
      </c>
      <c r="BE151" s="11">
        <v>84052067.059599221</v>
      </c>
      <c r="BF151" s="10">
        <v>86240538</v>
      </c>
      <c r="BG151" s="11">
        <v>88343524</v>
      </c>
      <c r="BH151" s="17">
        <v>2.1999999999999999E-2</v>
      </c>
      <c r="BI151" s="18">
        <v>2.81E-2</v>
      </c>
      <c r="BJ151" s="17">
        <v>0.28000000000000003</v>
      </c>
      <c r="BK151" s="18">
        <v>0.28000000000000003</v>
      </c>
      <c r="BL151" s="10">
        <v>24075313</v>
      </c>
      <c r="BM151" s="11">
        <v>24662392</v>
      </c>
      <c r="BN151" s="10">
        <v>5059776.568</v>
      </c>
      <c r="BO151" s="11">
        <v>5137025.091</v>
      </c>
      <c r="BP151" s="77">
        <f t="shared" si="37"/>
        <v>-2746130.8530000001</v>
      </c>
    </row>
    <row r="152" spans="1:68">
      <c r="A152" s="3" t="s">
        <v>295</v>
      </c>
      <c r="B152" s="3" t="s">
        <v>296</v>
      </c>
      <c r="C152" s="3" t="str">
        <f t="shared" si="36"/>
        <v>21206 - Mossyrock</v>
      </c>
      <c r="D152" s="19">
        <v>156598</v>
      </c>
      <c r="E152" s="20">
        <v>157997</v>
      </c>
      <c r="F152" s="21">
        <v>925000</v>
      </c>
      <c r="G152" s="22">
        <v>925000</v>
      </c>
      <c r="H152" s="10">
        <v>5797611.7493763044</v>
      </c>
      <c r="I152" s="11">
        <v>6287886.9467858616</v>
      </c>
      <c r="J152" s="10">
        <v>6247717</v>
      </c>
      <c r="K152" s="11">
        <v>6412235</v>
      </c>
      <c r="L152" s="17">
        <v>4.2700000000000002E-2</v>
      </c>
      <c r="M152" s="18">
        <v>1.09E-2</v>
      </c>
      <c r="N152" s="17">
        <v>0.28000000000000003</v>
      </c>
      <c r="O152" s="18">
        <v>0.28000000000000003</v>
      </c>
      <c r="P152" s="10">
        <v>1750614</v>
      </c>
      <c r="Q152" s="11">
        <v>1796712</v>
      </c>
      <c r="R152" s="10">
        <v>156597.992</v>
      </c>
      <c r="S152" s="11">
        <v>157997.35699999999</v>
      </c>
      <c r="T152" s="35">
        <v>114438</v>
      </c>
      <c r="U152" s="36">
        <v>106721</v>
      </c>
      <c r="V152" s="37">
        <v>925000</v>
      </c>
      <c r="W152" s="38">
        <v>925000</v>
      </c>
      <c r="X152" s="10">
        <v>5305634.397058106</v>
      </c>
      <c r="Y152" s="11">
        <v>5332266.6132792598</v>
      </c>
      <c r="Z152" s="10">
        <v>5517383</v>
      </c>
      <c r="AA152" s="11">
        <v>5604517</v>
      </c>
      <c r="AB152" s="17">
        <v>2.1999999999999999E-2</v>
      </c>
      <c r="AC152" s="18">
        <v>2.81E-2</v>
      </c>
      <c r="AD152" s="17">
        <v>0.24</v>
      </c>
      <c r="AE152" s="18">
        <v>0.24</v>
      </c>
      <c r="AF152" s="10">
        <v>1325120</v>
      </c>
      <c r="AG152" s="11">
        <v>1346047</v>
      </c>
      <c r="AH152" s="10">
        <v>114438.053</v>
      </c>
      <c r="AI152" s="11">
        <v>106721.08</v>
      </c>
      <c r="AJ152" s="19">
        <v>156598</v>
      </c>
      <c r="AK152" s="20">
        <v>157997</v>
      </c>
      <c r="AL152" s="21">
        <v>925000</v>
      </c>
      <c r="AM152" s="22">
        <v>925000</v>
      </c>
      <c r="AN152" s="10">
        <v>5797611.7493763044</v>
      </c>
      <c r="AO152" s="11">
        <v>6287886.9467858616</v>
      </c>
      <c r="AP152" s="10">
        <v>6247717</v>
      </c>
      <c r="AQ152" s="11">
        <v>6412235</v>
      </c>
      <c r="AR152" s="17">
        <v>4.2700000000000002E-2</v>
      </c>
      <c r="AS152" s="18">
        <v>1.09E-2</v>
      </c>
      <c r="AT152" s="17">
        <v>0.28000000000000003</v>
      </c>
      <c r="AU152" s="18">
        <v>0.28000000000000003</v>
      </c>
      <c r="AV152" s="10">
        <v>1750614</v>
      </c>
      <c r="AW152" s="11">
        <v>1796712</v>
      </c>
      <c r="AX152" s="10">
        <v>156597.992</v>
      </c>
      <c r="AY152" s="11">
        <v>157997.35699999999</v>
      </c>
      <c r="AZ152" s="35">
        <v>147564</v>
      </c>
      <c r="BA152" s="36">
        <v>138926</v>
      </c>
      <c r="BB152" s="37">
        <v>925000</v>
      </c>
      <c r="BC152" s="38">
        <v>925000</v>
      </c>
      <c r="BD152" s="10">
        <v>6043695.1069308231</v>
      </c>
      <c r="BE152" s="11">
        <v>6075704.7683792971</v>
      </c>
      <c r="BF152" s="10">
        <v>6284900</v>
      </c>
      <c r="BG152" s="11">
        <v>6385913</v>
      </c>
      <c r="BH152" s="17">
        <v>2.1999999999999999E-2</v>
      </c>
      <c r="BI152" s="18">
        <v>2.81E-2</v>
      </c>
      <c r="BJ152" s="17">
        <v>0.28000000000000003</v>
      </c>
      <c r="BK152" s="18">
        <v>0.28000000000000003</v>
      </c>
      <c r="BL152" s="10">
        <v>1761032</v>
      </c>
      <c r="BM152" s="11">
        <v>1789337</v>
      </c>
      <c r="BN152" s="10">
        <v>147564.30100000001</v>
      </c>
      <c r="BO152" s="11">
        <v>138926.36600000001</v>
      </c>
      <c r="BP152" s="77">
        <f t="shared" si="37"/>
        <v>0</v>
      </c>
    </row>
    <row r="153" spans="1:68">
      <c r="A153" s="3" t="s">
        <v>297</v>
      </c>
      <c r="B153" s="3" t="s">
        <v>298</v>
      </c>
      <c r="C153" s="3" t="str">
        <f t="shared" si="36"/>
        <v>39209 - Mount Adams</v>
      </c>
      <c r="D153" s="19">
        <v>755474</v>
      </c>
      <c r="E153" s="20">
        <v>756420</v>
      </c>
      <c r="F153" s="21">
        <v>156000</v>
      </c>
      <c r="G153" s="22">
        <v>156000</v>
      </c>
      <c r="H153" s="10">
        <v>10206907.721892646</v>
      </c>
      <c r="I153" s="11">
        <v>11123252.913613524</v>
      </c>
      <c r="J153" s="10">
        <v>10999335</v>
      </c>
      <c r="K153" s="11">
        <v>11343225</v>
      </c>
      <c r="L153" s="17">
        <v>4.2700000000000002E-2</v>
      </c>
      <c r="M153" s="18">
        <v>1.09E-2</v>
      </c>
      <c r="N153" s="17">
        <v>0.28000000000000003</v>
      </c>
      <c r="O153" s="18">
        <v>0.28000000000000003</v>
      </c>
      <c r="P153" s="10">
        <v>3094887</v>
      </c>
      <c r="Q153" s="11">
        <v>3191647</v>
      </c>
      <c r="R153" s="10">
        <v>1262002.5419999999</v>
      </c>
      <c r="S153" s="11">
        <v>1303486.7890000001</v>
      </c>
      <c r="T153" s="35">
        <v>755572</v>
      </c>
      <c r="U153" s="36">
        <v>742970</v>
      </c>
      <c r="V153" s="37">
        <v>156000</v>
      </c>
      <c r="W153" s="38">
        <v>156000</v>
      </c>
      <c r="X153" s="10">
        <v>9444158.1272240095</v>
      </c>
      <c r="Y153" s="11">
        <v>9519712.2420657687</v>
      </c>
      <c r="Z153" s="10">
        <v>9821076</v>
      </c>
      <c r="AA153" s="11">
        <v>10005761</v>
      </c>
      <c r="AB153" s="17">
        <v>2.1999999999999999E-2</v>
      </c>
      <c r="AC153" s="18">
        <v>2.81E-2</v>
      </c>
      <c r="AD153" s="17">
        <v>0.24</v>
      </c>
      <c r="AE153" s="18">
        <v>0.24</v>
      </c>
      <c r="AF153" s="10">
        <v>2368594</v>
      </c>
      <c r="AG153" s="11">
        <v>2413136</v>
      </c>
      <c r="AH153" s="10">
        <v>981624.87800000003</v>
      </c>
      <c r="AI153" s="11">
        <v>997190.00199999998</v>
      </c>
      <c r="AJ153" s="19">
        <v>755474</v>
      </c>
      <c r="AK153" s="20">
        <v>756420</v>
      </c>
      <c r="AL153" s="21">
        <v>156000</v>
      </c>
      <c r="AM153" s="22">
        <v>156000</v>
      </c>
      <c r="AN153" s="10">
        <v>10206907.721892646</v>
      </c>
      <c r="AO153" s="11">
        <v>11123252.913613524</v>
      </c>
      <c r="AP153" s="10">
        <v>10999335</v>
      </c>
      <c r="AQ153" s="11">
        <v>11343225</v>
      </c>
      <c r="AR153" s="17">
        <v>4.2700000000000002E-2</v>
      </c>
      <c r="AS153" s="18">
        <v>1.09E-2</v>
      </c>
      <c r="AT153" s="17">
        <v>0.28000000000000003</v>
      </c>
      <c r="AU153" s="18">
        <v>0.28000000000000003</v>
      </c>
      <c r="AV153" s="10">
        <v>3094887</v>
      </c>
      <c r="AW153" s="11">
        <v>3191647</v>
      </c>
      <c r="AX153" s="10">
        <v>1262002.5419999999</v>
      </c>
      <c r="AY153" s="11">
        <v>1303486.7890000001</v>
      </c>
      <c r="AZ153" s="35">
        <v>748386</v>
      </c>
      <c r="BA153" s="36">
        <v>737324</v>
      </c>
      <c r="BB153" s="37">
        <v>156000</v>
      </c>
      <c r="BC153" s="38">
        <v>156000</v>
      </c>
      <c r="BD153" s="10">
        <v>10703271.279831797</v>
      </c>
      <c r="BE153" s="11">
        <v>10788695.930740679</v>
      </c>
      <c r="BF153" s="10">
        <v>11130440</v>
      </c>
      <c r="BG153" s="11">
        <v>11339536</v>
      </c>
      <c r="BH153" s="17">
        <v>2.1999999999999999E-2</v>
      </c>
      <c r="BI153" s="18">
        <v>2.81E-2</v>
      </c>
      <c r="BJ153" s="17">
        <v>0.28000000000000003</v>
      </c>
      <c r="BK153" s="18">
        <v>0.28000000000000003</v>
      </c>
      <c r="BL153" s="10">
        <v>3131776</v>
      </c>
      <c r="BM153" s="11">
        <v>3190609</v>
      </c>
      <c r="BN153" s="10">
        <v>1275943.514</v>
      </c>
      <c r="BO153" s="11">
        <v>1296717.0390000001</v>
      </c>
      <c r="BP153" s="77">
        <f t="shared" si="37"/>
        <v>0</v>
      </c>
    </row>
    <row r="154" spans="1:68">
      <c r="A154" s="3" t="s">
        <v>299</v>
      </c>
      <c r="B154" s="3" t="s">
        <v>300</v>
      </c>
      <c r="C154" s="3" t="str">
        <f t="shared" si="36"/>
        <v>37507 - Mount Baker</v>
      </c>
      <c r="D154" s="19">
        <v>109381</v>
      </c>
      <c r="E154" s="20">
        <v>146997</v>
      </c>
      <c r="F154" s="21">
        <v>5515892.7719999999</v>
      </c>
      <c r="G154" s="22">
        <v>5570000</v>
      </c>
      <c r="H154" s="10">
        <v>18643590.537999731</v>
      </c>
      <c r="I154" s="11">
        <v>20534417.644111075</v>
      </c>
      <c r="J154" s="10">
        <v>20091011</v>
      </c>
      <c r="K154" s="11">
        <v>20940503</v>
      </c>
      <c r="L154" s="17">
        <v>4.2700000000000002E-2</v>
      </c>
      <c r="M154" s="18">
        <v>1.09E-2</v>
      </c>
      <c r="N154" s="17">
        <v>0.28000000000000003</v>
      </c>
      <c r="O154" s="18">
        <v>0.28000000000000003</v>
      </c>
      <c r="P154" s="10">
        <v>5625274</v>
      </c>
      <c r="Q154" s="11">
        <v>5863123</v>
      </c>
      <c r="R154" s="10">
        <v>109381.228</v>
      </c>
      <c r="S154" s="11">
        <v>146996.58300000001</v>
      </c>
      <c r="T154" s="35">
        <v>99088</v>
      </c>
      <c r="U154" s="36">
        <v>109339</v>
      </c>
      <c r="V154" s="37">
        <v>4223198.9749999996</v>
      </c>
      <c r="W154" s="38">
        <v>4370130.2970000003</v>
      </c>
      <c r="X154" s="10">
        <v>17318995.880179632</v>
      </c>
      <c r="Y154" s="11">
        <v>17758448.87048851</v>
      </c>
      <c r="Z154" s="10">
        <v>18010199</v>
      </c>
      <c r="AA154" s="11">
        <v>18665144</v>
      </c>
      <c r="AB154" s="17">
        <v>2.1999999999999999E-2</v>
      </c>
      <c r="AC154" s="18">
        <v>2.81E-2</v>
      </c>
      <c r="AD154" s="17">
        <v>0.24</v>
      </c>
      <c r="AE154" s="18">
        <v>0.24</v>
      </c>
      <c r="AF154" s="10">
        <v>4322287</v>
      </c>
      <c r="AG154" s="11">
        <v>4479469</v>
      </c>
      <c r="AH154" s="10">
        <v>99088.024999999994</v>
      </c>
      <c r="AI154" s="11">
        <v>109338.70299999999</v>
      </c>
      <c r="AJ154" s="19">
        <v>109381</v>
      </c>
      <c r="AK154" s="20">
        <v>146997</v>
      </c>
      <c r="AL154" s="21">
        <v>5515892.7719999999</v>
      </c>
      <c r="AM154" s="22">
        <v>5570000</v>
      </c>
      <c r="AN154" s="10">
        <v>18643590.537999731</v>
      </c>
      <c r="AO154" s="11">
        <v>20534417.644111075</v>
      </c>
      <c r="AP154" s="10">
        <v>20091011</v>
      </c>
      <c r="AQ154" s="11">
        <v>20940503</v>
      </c>
      <c r="AR154" s="17">
        <v>4.2700000000000002E-2</v>
      </c>
      <c r="AS154" s="18">
        <v>1.09E-2</v>
      </c>
      <c r="AT154" s="17">
        <v>0.28000000000000003</v>
      </c>
      <c r="AU154" s="18">
        <v>0.28000000000000003</v>
      </c>
      <c r="AV154" s="10">
        <v>5625274</v>
      </c>
      <c r="AW154" s="11">
        <v>5863123</v>
      </c>
      <c r="AX154" s="10">
        <v>109381.228</v>
      </c>
      <c r="AY154" s="11">
        <v>146996.58300000001</v>
      </c>
      <c r="AZ154" s="35">
        <v>123038</v>
      </c>
      <c r="BA154" s="36">
        <v>135016</v>
      </c>
      <c r="BB154" s="37">
        <v>5570000</v>
      </c>
      <c r="BC154" s="38">
        <v>5570000</v>
      </c>
      <c r="BD154" s="10">
        <v>19774801.859594628</v>
      </c>
      <c r="BE154" s="11">
        <v>20233054.611582495</v>
      </c>
      <c r="BF154" s="10">
        <v>20564016</v>
      </c>
      <c r="BG154" s="11">
        <v>21266096</v>
      </c>
      <c r="BH154" s="17">
        <v>2.1999999999999999E-2</v>
      </c>
      <c r="BI154" s="18">
        <v>2.81E-2</v>
      </c>
      <c r="BJ154" s="17">
        <v>0.28000000000000003</v>
      </c>
      <c r="BK154" s="18">
        <v>0.28000000000000003</v>
      </c>
      <c r="BL154" s="10">
        <v>5757710</v>
      </c>
      <c r="BM154" s="11">
        <v>5954286</v>
      </c>
      <c r="BN154" s="10">
        <v>123037.87</v>
      </c>
      <c r="BO154" s="11">
        <v>135016.39600000001</v>
      </c>
      <c r="BP154" s="77">
        <f t="shared" si="37"/>
        <v>-1346801.0250000004</v>
      </c>
    </row>
    <row r="155" spans="1:68">
      <c r="A155" s="3" t="s">
        <v>301</v>
      </c>
      <c r="B155" s="3" t="s">
        <v>302</v>
      </c>
      <c r="C155" s="3" t="str">
        <f t="shared" si="36"/>
        <v>30029 - Mount Pleasant</v>
      </c>
      <c r="D155" s="19">
        <v>27237</v>
      </c>
      <c r="E155" s="20">
        <v>27387</v>
      </c>
      <c r="F155" s="21">
        <v>155000</v>
      </c>
      <c r="G155" s="22">
        <v>155000</v>
      </c>
      <c r="H155" s="10">
        <v>566200.97599999991</v>
      </c>
      <c r="I155" s="11">
        <v>613109.38049720158</v>
      </c>
      <c r="J155" s="10">
        <v>610159</v>
      </c>
      <c r="K155" s="11">
        <v>625234</v>
      </c>
      <c r="L155" s="17">
        <v>4.2700000000000002E-2</v>
      </c>
      <c r="M155" s="18">
        <v>1.09E-2</v>
      </c>
      <c r="N155" s="17">
        <v>0.37459999999999999</v>
      </c>
      <c r="O155" s="18">
        <v>0.37459999999999999</v>
      </c>
      <c r="P155" s="10">
        <v>265897</v>
      </c>
      <c r="Q155" s="11">
        <v>272466</v>
      </c>
      <c r="R155" s="10">
        <v>27237.214</v>
      </c>
      <c r="S155" s="11">
        <v>27386.885999999999</v>
      </c>
      <c r="T155" s="35">
        <v>29476</v>
      </c>
      <c r="U155" s="36">
        <v>33200</v>
      </c>
      <c r="V155" s="37">
        <v>155000</v>
      </c>
      <c r="W155" s="38">
        <v>155000</v>
      </c>
      <c r="X155" s="10">
        <v>589592.25137788779</v>
      </c>
      <c r="Y155" s="11">
        <v>621449.48722921894</v>
      </c>
      <c r="Z155" s="10">
        <v>613123</v>
      </c>
      <c r="AA155" s="11">
        <v>653179</v>
      </c>
      <c r="AB155" s="17">
        <v>2.1999999999999999E-2</v>
      </c>
      <c r="AC155" s="18">
        <v>2.81E-2</v>
      </c>
      <c r="AD155" s="17">
        <v>0.33459999999999995</v>
      </c>
      <c r="AE155" s="18">
        <v>0.33459999999999995</v>
      </c>
      <c r="AF155" s="10">
        <v>238658</v>
      </c>
      <c r="AG155" s="11">
        <v>254250</v>
      </c>
      <c r="AH155" s="10">
        <v>29476.007000000001</v>
      </c>
      <c r="AI155" s="11">
        <v>33200.089999999997</v>
      </c>
      <c r="AJ155" s="19">
        <v>27237</v>
      </c>
      <c r="AK155" s="20">
        <v>27387</v>
      </c>
      <c r="AL155" s="21">
        <v>155000</v>
      </c>
      <c r="AM155" s="22">
        <v>155000</v>
      </c>
      <c r="AN155" s="10">
        <v>566200.97599999991</v>
      </c>
      <c r="AO155" s="11">
        <v>613109.38049720158</v>
      </c>
      <c r="AP155" s="10">
        <v>610159</v>
      </c>
      <c r="AQ155" s="11">
        <v>625234</v>
      </c>
      <c r="AR155" s="17">
        <v>4.2700000000000002E-2</v>
      </c>
      <c r="AS155" s="18">
        <v>1.09E-2</v>
      </c>
      <c r="AT155" s="17">
        <v>0.37459999999999999</v>
      </c>
      <c r="AU155" s="18">
        <v>0.37459999999999999</v>
      </c>
      <c r="AV155" s="10">
        <v>265897</v>
      </c>
      <c r="AW155" s="11">
        <v>272466</v>
      </c>
      <c r="AX155" s="10">
        <v>27237.214</v>
      </c>
      <c r="AY155" s="11">
        <v>27386.885999999999</v>
      </c>
      <c r="AZ155" s="35">
        <v>37557</v>
      </c>
      <c r="BA155" s="36">
        <v>41977</v>
      </c>
      <c r="BB155" s="37">
        <v>155000</v>
      </c>
      <c r="BC155" s="38">
        <v>155000</v>
      </c>
      <c r="BD155" s="10">
        <v>656464.46088959114</v>
      </c>
      <c r="BE155" s="11">
        <v>688946.23240549373</v>
      </c>
      <c r="BF155" s="10">
        <v>682664</v>
      </c>
      <c r="BG155" s="11">
        <v>724122</v>
      </c>
      <c r="BH155" s="17">
        <v>2.1999999999999999E-2</v>
      </c>
      <c r="BI155" s="18">
        <v>2.81E-2</v>
      </c>
      <c r="BJ155" s="17">
        <v>0.37459999999999999</v>
      </c>
      <c r="BK155" s="18">
        <v>0.37459999999999999</v>
      </c>
      <c r="BL155" s="10">
        <v>297493</v>
      </c>
      <c r="BM155" s="11">
        <v>315559</v>
      </c>
      <c r="BN155" s="10">
        <v>37556.798999999999</v>
      </c>
      <c r="BO155" s="11">
        <v>41976.864000000001</v>
      </c>
      <c r="BP155" s="77">
        <f t="shared" si="37"/>
        <v>0</v>
      </c>
    </row>
    <row r="156" spans="1:68">
      <c r="A156" s="3" t="s">
        <v>303</v>
      </c>
      <c r="B156" s="3" t="s">
        <v>304</v>
      </c>
      <c r="C156" s="3" t="str">
        <f t="shared" si="36"/>
        <v>29320 - Mt Vernon</v>
      </c>
      <c r="D156" s="19">
        <v>4343367</v>
      </c>
      <c r="E156" s="20">
        <v>4396562</v>
      </c>
      <c r="F156" s="21">
        <v>14128561</v>
      </c>
      <c r="G156" s="22">
        <v>14128561</v>
      </c>
      <c r="H156" s="10">
        <v>66193238.762112342</v>
      </c>
      <c r="I156" s="11">
        <v>71447005.7574099</v>
      </c>
      <c r="J156" s="10">
        <v>71332241</v>
      </c>
      <c r="K156" s="11">
        <v>72859930</v>
      </c>
      <c r="L156" s="17">
        <v>4.2700000000000002E-2</v>
      </c>
      <c r="M156" s="18">
        <v>1.09E-2</v>
      </c>
      <c r="N156" s="17">
        <v>0.28000000000000003</v>
      </c>
      <c r="O156" s="18">
        <v>0.28000000000000003</v>
      </c>
      <c r="P156" s="10">
        <v>19421548</v>
      </c>
      <c r="Q156" s="11">
        <v>19837490</v>
      </c>
      <c r="R156" s="10">
        <v>4343367.4380000001</v>
      </c>
      <c r="S156" s="11">
        <v>4396561.5429999996</v>
      </c>
      <c r="T156" s="35">
        <v>3297588</v>
      </c>
      <c r="U156" s="36">
        <v>3298228</v>
      </c>
      <c r="V156" s="37">
        <v>11387402.654999999</v>
      </c>
      <c r="W156" s="38">
        <v>11657760.256000001</v>
      </c>
      <c r="X156" s="10">
        <v>60509931.960641809</v>
      </c>
      <c r="Y156" s="11">
        <v>60973002.718368851</v>
      </c>
      <c r="Z156" s="10">
        <v>62924890</v>
      </c>
      <c r="AA156" s="11">
        <v>64086109</v>
      </c>
      <c r="AB156" s="17">
        <v>2.1999999999999999E-2</v>
      </c>
      <c r="AC156" s="18">
        <v>2.81E-2</v>
      </c>
      <c r="AD156" s="17">
        <v>0.24</v>
      </c>
      <c r="AE156" s="18">
        <v>0.24</v>
      </c>
      <c r="AF156" s="10">
        <v>14684991</v>
      </c>
      <c r="AG156" s="11">
        <v>14955988</v>
      </c>
      <c r="AH156" s="10">
        <v>3297588.3450000002</v>
      </c>
      <c r="AI156" s="11">
        <v>3298227.7439999999</v>
      </c>
      <c r="AJ156" s="19">
        <v>4343367</v>
      </c>
      <c r="AK156" s="20">
        <v>4396562</v>
      </c>
      <c r="AL156" s="21">
        <v>14128561</v>
      </c>
      <c r="AM156" s="22">
        <v>14128561</v>
      </c>
      <c r="AN156" s="10">
        <v>66193238.762112342</v>
      </c>
      <c r="AO156" s="11">
        <v>71447005.7574099</v>
      </c>
      <c r="AP156" s="10">
        <v>71332241</v>
      </c>
      <c r="AQ156" s="11">
        <v>72859930</v>
      </c>
      <c r="AR156" s="17">
        <v>4.2700000000000002E-2</v>
      </c>
      <c r="AS156" s="18">
        <v>1.09E-2</v>
      </c>
      <c r="AT156" s="17">
        <v>0.28000000000000003</v>
      </c>
      <c r="AU156" s="18">
        <v>0.28000000000000003</v>
      </c>
      <c r="AV156" s="10">
        <v>19421548</v>
      </c>
      <c r="AW156" s="11">
        <v>19837490</v>
      </c>
      <c r="AX156" s="10">
        <v>4343367.4380000001</v>
      </c>
      <c r="AY156" s="11">
        <v>4396561.5429999996</v>
      </c>
      <c r="AZ156" s="35">
        <v>4269468</v>
      </c>
      <c r="BA156" s="36">
        <v>4279420</v>
      </c>
      <c r="BB156" s="37">
        <v>14128561</v>
      </c>
      <c r="BC156" s="38">
        <v>14128561</v>
      </c>
      <c r="BD156" s="10">
        <v>68787592.967399955</v>
      </c>
      <c r="BE156" s="11">
        <v>69309783.925337642</v>
      </c>
      <c r="BF156" s="10">
        <v>71532913</v>
      </c>
      <c r="BG156" s="11">
        <v>72848542</v>
      </c>
      <c r="BH156" s="17">
        <v>2.1999999999999999E-2</v>
      </c>
      <c r="BI156" s="18">
        <v>2.81E-2</v>
      </c>
      <c r="BJ156" s="17">
        <v>0.28000000000000003</v>
      </c>
      <c r="BK156" s="18">
        <v>0.28000000000000003</v>
      </c>
      <c r="BL156" s="10">
        <v>19476186</v>
      </c>
      <c r="BM156" s="11">
        <v>19834390</v>
      </c>
      <c r="BN156" s="10">
        <v>4269467.76</v>
      </c>
      <c r="BO156" s="11">
        <v>4279420.0199999996</v>
      </c>
      <c r="BP156" s="77">
        <f t="shared" si="37"/>
        <v>-2741158.3450000007</v>
      </c>
    </row>
    <row r="157" spans="1:68">
      <c r="A157" s="3" t="s">
        <v>305</v>
      </c>
      <c r="B157" s="3" t="s">
        <v>306</v>
      </c>
      <c r="C157" s="3" t="str">
        <f t="shared" si="36"/>
        <v>31006 - Mukilteo</v>
      </c>
      <c r="D157" s="19">
        <v>0</v>
      </c>
      <c r="E157" s="20">
        <v>0</v>
      </c>
      <c r="F157" s="21">
        <v>42200000</v>
      </c>
      <c r="G157" s="22">
        <v>42200000</v>
      </c>
      <c r="H157" s="10">
        <v>144153406.27556378</v>
      </c>
      <c r="I157" s="11">
        <v>158345055.43160897</v>
      </c>
      <c r="J157" s="10">
        <v>155344953</v>
      </c>
      <c r="K157" s="11">
        <v>161476461</v>
      </c>
      <c r="L157" s="17">
        <v>4.2700000000000002E-2</v>
      </c>
      <c r="M157" s="18">
        <v>1.09E-2</v>
      </c>
      <c r="N157" s="17">
        <v>0.28000000000000003</v>
      </c>
      <c r="O157" s="18">
        <v>0.28000000000000003</v>
      </c>
      <c r="P157" s="10">
        <v>42808298</v>
      </c>
      <c r="Q157" s="11">
        <v>44497953</v>
      </c>
      <c r="R157" s="10">
        <v>0</v>
      </c>
      <c r="S157" s="11">
        <v>0</v>
      </c>
      <c r="T157" s="35">
        <v>0</v>
      </c>
      <c r="U157" s="36">
        <v>0</v>
      </c>
      <c r="V157" s="37">
        <v>33059863</v>
      </c>
      <c r="W157" s="38">
        <v>34070098</v>
      </c>
      <c r="X157" s="10">
        <v>134592614.21309865</v>
      </c>
      <c r="Y157" s="11">
        <v>137234418.21485117</v>
      </c>
      <c r="Z157" s="10">
        <v>139964220</v>
      </c>
      <c r="AA157" s="11">
        <v>144241213</v>
      </c>
      <c r="AB157" s="17">
        <v>2.1999999999999999E-2</v>
      </c>
      <c r="AC157" s="18">
        <v>2.81E-2</v>
      </c>
      <c r="AD157" s="17">
        <v>0.24</v>
      </c>
      <c r="AE157" s="18">
        <v>0.24</v>
      </c>
      <c r="AF157" s="10">
        <v>33059863</v>
      </c>
      <c r="AG157" s="11">
        <v>34070098</v>
      </c>
      <c r="AH157" s="10">
        <v>0</v>
      </c>
      <c r="AI157" s="11">
        <v>0</v>
      </c>
      <c r="AJ157" s="19">
        <v>0</v>
      </c>
      <c r="AK157" s="20">
        <v>0</v>
      </c>
      <c r="AL157" s="21">
        <v>42200000</v>
      </c>
      <c r="AM157" s="22">
        <v>42200000</v>
      </c>
      <c r="AN157" s="10">
        <v>144153406.27556378</v>
      </c>
      <c r="AO157" s="11">
        <v>158345055.43160897</v>
      </c>
      <c r="AP157" s="10">
        <v>155344953</v>
      </c>
      <c r="AQ157" s="11">
        <v>161476461</v>
      </c>
      <c r="AR157" s="17">
        <v>4.2700000000000002E-2</v>
      </c>
      <c r="AS157" s="18">
        <v>1.09E-2</v>
      </c>
      <c r="AT157" s="17">
        <v>0.28000000000000003</v>
      </c>
      <c r="AU157" s="18">
        <v>0.28000000000000003</v>
      </c>
      <c r="AV157" s="10">
        <v>42808298</v>
      </c>
      <c r="AW157" s="11">
        <v>44497953</v>
      </c>
      <c r="AX157" s="10">
        <v>0</v>
      </c>
      <c r="AY157" s="11">
        <v>0</v>
      </c>
      <c r="AZ157" s="35">
        <v>0</v>
      </c>
      <c r="BA157" s="36">
        <v>0</v>
      </c>
      <c r="BB157" s="37">
        <v>42200000</v>
      </c>
      <c r="BC157" s="38">
        <v>42200000</v>
      </c>
      <c r="BD157" s="10">
        <v>153638725.60202909</v>
      </c>
      <c r="BE157" s="11">
        <v>156419846.22561914</v>
      </c>
      <c r="BF157" s="10">
        <v>159770464</v>
      </c>
      <c r="BG157" s="11">
        <v>164406194</v>
      </c>
      <c r="BH157" s="17">
        <v>2.1999999999999999E-2</v>
      </c>
      <c r="BI157" s="18">
        <v>2.81E-2</v>
      </c>
      <c r="BJ157" s="17">
        <v>0.28000000000000003</v>
      </c>
      <c r="BK157" s="18">
        <v>0.28000000000000003</v>
      </c>
      <c r="BL157" s="10">
        <v>44027833</v>
      </c>
      <c r="BM157" s="11">
        <v>45305297</v>
      </c>
      <c r="BN157" s="10">
        <v>0</v>
      </c>
      <c r="BO157" s="11">
        <v>0</v>
      </c>
      <c r="BP157" s="77">
        <f t="shared" si="37"/>
        <v>-9140137</v>
      </c>
    </row>
    <row r="158" spans="1:68">
      <c r="A158" s="3" t="s">
        <v>307</v>
      </c>
      <c r="B158" s="3" t="s">
        <v>308</v>
      </c>
      <c r="C158" s="3" t="str">
        <f t="shared" si="36"/>
        <v>39003 - Naches Valley</v>
      </c>
      <c r="D158" s="19">
        <v>517809</v>
      </c>
      <c r="E158" s="20">
        <v>576629</v>
      </c>
      <c r="F158" s="21">
        <v>2800700</v>
      </c>
      <c r="G158" s="22">
        <v>2800700</v>
      </c>
      <c r="H158" s="10">
        <v>12441906.264923004</v>
      </c>
      <c r="I158" s="11">
        <v>13838679.081413653</v>
      </c>
      <c r="J158" s="10">
        <v>13407851</v>
      </c>
      <c r="K158" s="11">
        <v>14112351</v>
      </c>
      <c r="L158" s="17">
        <v>4.2700000000000002E-2</v>
      </c>
      <c r="M158" s="18">
        <v>1.09E-2</v>
      </c>
      <c r="N158" s="17">
        <v>0.28000000000000003</v>
      </c>
      <c r="O158" s="18">
        <v>0.28000000000000003</v>
      </c>
      <c r="P158" s="10">
        <v>3786027</v>
      </c>
      <c r="Q158" s="11">
        <v>3984959</v>
      </c>
      <c r="R158" s="10">
        <v>517809.18400000001</v>
      </c>
      <c r="S158" s="11">
        <v>576629.43999999994</v>
      </c>
      <c r="T158" s="35">
        <v>411486</v>
      </c>
      <c r="U158" s="36">
        <v>439219</v>
      </c>
      <c r="V158" s="37">
        <v>2498308.6970000002</v>
      </c>
      <c r="W158" s="38">
        <v>2595541.8840000001</v>
      </c>
      <c r="X158" s="10">
        <v>11560824.457366414</v>
      </c>
      <c r="Y158" s="11">
        <v>11929450.985190311</v>
      </c>
      <c r="Z158" s="10">
        <v>12022218</v>
      </c>
      <c r="AA158" s="11">
        <v>12538534</v>
      </c>
      <c r="AB158" s="17">
        <v>2.1999999999999999E-2</v>
      </c>
      <c r="AC158" s="18">
        <v>2.81E-2</v>
      </c>
      <c r="AD158" s="17">
        <v>0.24</v>
      </c>
      <c r="AE158" s="18">
        <v>0.24</v>
      </c>
      <c r="AF158" s="10">
        <v>2909795</v>
      </c>
      <c r="AG158" s="11">
        <v>3034761</v>
      </c>
      <c r="AH158" s="10">
        <v>411486.30300000001</v>
      </c>
      <c r="AI158" s="11">
        <v>439219.11599999998</v>
      </c>
      <c r="AJ158" s="19">
        <v>517809</v>
      </c>
      <c r="AK158" s="20">
        <v>576629</v>
      </c>
      <c r="AL158" s="21">
        <v>2800700</v>
      </c>
      <c r="AM158" s="22">
        <v>2800700</v>
      </c>
      <c r="AN158" s="10">
        <v>12441906.264923004</v>
      </c>
      <c r="AO158" s="11">
        <v>13838679.081413653</v>
      </c>
      <c r="AP158" s="10">
        <v>13407851</v>
      </c>
      <c r="AQ158" s="11">
        <v>14112351</v>
      </c>
      <c r="AR158" s="17">
        <v>4.2700000000000002E-2</v>
      </c>
      <c r="AS158" s="18">
        <v>1.09E-2</v>
      </c>
      <c r="AT158" s="17">
        <v>0.28000000000000003</v>
      </c>
      <c r="AU158" s="18">
        <v>0.28000000000000003</v>
      </c>
      <c r="AV158" s="10">
        <v>3786027</v>
      </c>
      <c r="AW158" s="11">
        <v>3984959</v>
      </c>
      <c r="AX158" s="10">
        <v>517809.18400000001</v>
      </c>
      <c r="AY158" s="11">
        <v>576629.43999999994</v>
      </c>
      <c r="AZ158" s="35">
        <v>549924</v>
      </c>
      <c r="BA158" s="36">
        <v>584363</v>
      </c>
      <c r="BB158" s="37">
        <v>2800700</v>
      </c>
      <c r="BC158" s="38">
        <v>2800700</v>
      </c>
      <c r="BD158" s="10">
        <v>13294627.88022803</v>
      </c>
      <c r="BE158" s="11">
        <v>13676969.429164784</v>
      </c>
      <c r="BF158" s="10">
        <v>13825218</v>
      </c>
      <c r="BG158" s="11">
        <v>14375276</v>
      </c>
      <c r="BH158" s="17">
        <v>2.1999999999999999E-2</v>
      </c>
      <c r="BI158" s="18">
        <v>2.81E-2</v>
      </c>
      <c r="BJ158" s="17">
        <v>0.28000000000000003</v>
      </c>
      <c r="BK158" s="18">
        <v>0.28000000000000003</v>
      </c>
      <c r="BL158" s="10">
        <v>3903881</v>
      </c>
      <c r="BM158" s="11">
        <v>4059203</v>
      </c>
      <c r="BN158" s="10">
        <v>549924.27599999995</v>
      </c>
      <c r="BO158" s="11">
        <v>584362.78599999996</v>
      </c>
      <c r="BP158" s="77">
        <f t="shared" si="37"/>
        <v>-302391.30299999984</v>
      </c>
    </row>
    <row r="159" spans="1:68">
      <c r="A159" s="3" t="s">
        <v>309</v>
      </c>
      <c r="B159" s="3" t="s">
        <v>310</v>
      </c>
      <c r="C159" s="3" t="str">
        <f t="shared" si="36"/>
        <v>21014 - Napavine</v>
      </c>
      <c r="D159" s="19">
        <v>409043</v>
      </c>
      <c r="E159" s="20">
        <v>439734</v>
      </c>
      <c r="F159" s="21">
        <v>925000</v>
      </c>
      <c r="G159" s="22">
        <v>925000</v>
      </c>
      <c r="H159" s="10">
        <v>7187267.5244746851</v>
      </c>
      <c r="I159" s="11">
        <v>7952049.1694490314</v>
      </c>
      <c r="J159" s="10">
        <v>7745261</v>
      </c>
      <c r="K159" s="11">
        <v>8109308</v>
      </c>
      <c r="L159" s="17">
        <v>4.2700000000000002E-2</v>
      </c>
      <c r="M159" s="18">
        <v>1.09E-2</v>
      </c>
      <c r="N159" s="17">
        <v>0.28000000000000003</v>
      </c>
      <c r="O159" s="18">
        <v>0.28000000000000003</v>
      </c>
      <c r="P159" s="10">
        <v>2067621</v>
      </c>
      <c r="Q159" s="11">
        <v>2164804</v>
      </c>
      <c r="R159" s="10">
        <v>409043.26799999998</v>
      </c>
      <c r="S159" s="11">
        <v>439734.08299999998</v>
      </c>
      <c r="T159" s="35">
        <v>326272</v>
      </c>
      <c r="U159" s="36">
        <v>349631</v>
      </c>
      <c r="V159" s="37">
        <v>925000</v>
      </c>
      <c r="W159" s="38">
        <v>925000</v>
      </c>
      <c r="X159" s="10">
        <v>6701736.4089871962</v>
      </c>
      <c r="Y159" s="11">
        <v>6954088.8675029986</v>
      </c>
      <c r="Z159" s="10">
        <v>6969203</v>
      </c>
      <c r="AA159" s="11">
        <v>7309145</v>
      </c>
      <c r="AB159" s="17">
        <v>2.1999999999999999E-2</v>
      </c>
      <c r="AC159" s="18">
        <v>2.81E-2</v>
      </c>
      <c r="AD159" s="17">
        <v>0.24</v>
      </c>
      <c r="AE159" s="18">
        <v>0.24</v>
      </c>
      <c r="AF159" s="10">
        <v>1594672</v>
      </c>
      <c r="AG159" s="11">
        <v>1672456</v>
      </c>
      <c r="AH159" s="10">
        <v>326271.60800000001</v>
      </c>
      <c r="AI159" s="11">
        <v>349631.49200000003</v>
      </c>
      <c r="AJ159" s="19">
        <v>409043</v>
      </c>
      <c r="AK159" s="20">
        <v>439734</v>
      </c>
      <c r="AL159" s="21">
        <v>925000</v>
      </c>
      <c r="AM159" s="22">
        <v>925000</v>
      </c>
      <c r="AN159" s="10">
        <v>7187267.5244746851</v>
      </c>
      <c r="AO159" s="11">
        <v>7952049.1694490314</v>
      </c>
      <c r="AP159" s="10">
        <v>7745261</v>
      </c>
      <c r="AQ159" s="11">
        <v>8109308</v>
      </c>
      <c r="AR159" s="17">
        <v>4.2700000000000002E-2</v>
      </c>
      <c r="AS159" s="18">
        <v>1.09E-2</v>
      </c>
      <c r="AT159" s="17">
        <v>0.28000000000000003</v>
      </c>
      <c r="AU159" s="18">
        <v>0.28000000000000003</v>
      </c>
      <c r="AV159" s="10">
        <v>2067621</v>
      </c>
      <c r="AW159" s="11">
        <v>2164804</v>
      </c>
      <c r="AX159" s="10">
        <v>409043.26799999998</v>
      </c>
      <c r="AY159" s="11">
        <v>439734.08299999998</v>
      </c>
      <c r="AZ159" s="35">
        <v>426091</v>
      </c>
      <c r="BA159" s="36">
        <v>454171</v>
      </c>
      <c r="BB159" s="37">
        <v>925000</v>
      </c>
      <c r="BC159" s="38">
        <v>925000</v>
      </c>
      <c r="BD159" s="10">
        <v>7654702.8579782564</v>
      </c>
      <c r="BE159" s="11">
        <v>7914004.3529750016</v>
      </c>
      <c r="BF159" s="10">
        <v>7960203</v>
      </c>
      <c r="BG159" s="11">
        <v>8318071</v>
      </c>
      <c r="BH159" s="17">
        <v>2.1999999999999999E-2</v>
      </c>
      <c r="BI159" s="18">
        <v>2.81E-2</v>
      </c>
      <c r="BJ159" s="17">
        <v>0.28000000000000003</v>
      </c>
      <c r="BK159" s="18">
        <v>0.28000000000000003</v>
      </c>
      <c r="BL159" s="10">
        <v>2125001</v>
      </c>
      <c r="BM159" s="11">
        <v>2220535</v>
      </c>
      <c r="BN159" s="10">
        <v>426090.973</v>
      </c>
      <c r="BO159" s="11">
        <v>454170.91800000001</v>
      </c>
      <c r="BP159" s="77">
        <f t="shared" si="37"/>
        <v>0</v>
      </c>
    </row>
    <row r="160" spans="1:68">
      <c r="A160" s="3" t="s">
        <v>311</v>
      </c>
      <c r="B160" s="3" t="s">
        <v>312</v>
      </c>
      <c r="C160" s="3" t="str">
        <f t="shared" si="36"/>
        <v>25155 - Naselle Grays Riv</v>
      </c>
      <c r="D160" s="19">
        <v>232623</v>
      </c>
      <c r="E160" s="20">
        <v>268549</v>
      </c>
      <c r="F160" s="21">
        <v>715000</v>
      </c>
      <c r="G160" s="22">
        <v>715000</v>
      </c>
      <c r="H160" s="10">
        <v>4126816.9021723163</v>
      </c>
      <c r="I160" s="11">
        <v>4694112.2455009036</v>
      </c>
      <c r="J160" s="10">
        <v>4447208</v>
      </c>
      <c r="K160" s="11">
        <v>4786942</v>
      </c>
      <c r="L160" s="17">
        <v>4.2700000000000002E-2</v>
      </c>
      <c r="M160" s="18">
        <v>1.09E-2</v>
      </c>
      <c r="N160" s="17">
        <v>0.28000000000000003</v>
      </c>
      <c r="O160" s="18">
        <v>0.28000000000000003</v>
      </c>
      <c r="P160" s="10">
        <v>1245218</v>
      </c>
      <c r="Q160" s="11">
        <v>1340344</v>
      </c>
      <c r="R160" s="10">
        <v>232622.83900000001</v>
      </c>
      <c r="S160" s="11">
        <v>268548.87300000002</v>
      </c>
      <c r="T160" s="35">
        <v>194541</v>
      </c>
      <c r="U160" s="36">
        <v>206575</v>
      </c>
      <c r="V160" s="37">
        <v>715000</v>
      </c>
      <c r="W160" s="38">
        <v>715000</v>
      </c>
      <c r="X160" s="10">
        <v>3937800.9610519847</v>
      </c>
      <c r="Y160" s="11">
        <v>4069233.9288840778</v>
      </c>
      <c r="Z160" s="10">
        <v>4094959</v>
      </c>
      <c r="AA160" s="11">
        <v>4276997</v>
      </c>
      <c r="AB160" s="17">
        <v>2.1999999999999999E-2</v>
      </c>
      <c r="AC160" s="18">
        <v>2.81E-2</v>
      </c>
      <c r="AD160" s="17">
        <v>0.24</v>
      </c>
      <c r="AE160" s="18">
        <v>0.24</v>
      </c>
      <c r="AF160" s="10">
        <v>982790</v>
      </c>
      <c r="AG160" s="11">
        <v>1026479</v>
      </c>
      <c r="AH160" s="10">
        <v>194541.264</v>
      </c>
      <c r="AI160" s="11">
        <v>206574.796</v>
      </c>
      <c r="AJ160" s="19">
        <v>232623</v>
      </c>
      <c r="AK160" s="20">
        <v>268549</v>
      </c>
      <c r="AL160" s="21">
        <v>715000</v>
      </c>
      <c r="AM160" s="22">
        <v>715000</v>
      </c>
      <c r="AN160" s="10">
        <v>4126816.9021723163</v>
      </c>
      <c r="AO160" s="11">
        <v>4694112.2455009036</v>
      </c>
      <c r="AP160" s="10">
        <v>4447208</v>
      </c>
      <c r="AQ160" s="11">
        <v>4786942</v>
      </c>
      <c r="AR160" s="17">
        <v>4.2700000000000002E-2</v>
      </c>
      <c r="AS160" s="18">
        <v>1.09E-2</v>
      </c>
      <c r="AT160" s="17">
        <v>0.28000000000000003</v>
      </c>
      <c r="AU160" s="18">
        <v>0.28000000000000003</v>
      </c>
      <c r="AV160" s="10">
        <v>1245218</v>
      </c>
      <c r="AW160" s="11">
        <v>1340344</v>
      </c>
      <c r="AX160" s="10">
        <v>232622.83900000001</v>
      </c>
      <c r="AY160" s="11">
        <v>268548.87300000002</v>
      </c>
      <c r="AZ160" s="35">
        <v>263887</v>
      </c>
      <c r="BA160" s="36">
        <v>278819</v>
      </c>
      <c r="BB160" s="37">
        <v>715000</v>
      </c>
      <c r="BC160" s="38">
        <v>715000</v>
      </c>
      <c r="BD160" s="10">
        <v>4543661.3359938525</v>
      </c>
      <c r="BE160" s="11">
        <v>4680427.5709555028</v>
      </c>
      <c r="BF160" s="10">
        <v>4724999</v>
      </c>
      <c r="BG160" s="11">
        <v>4919397</v>
      </c>
      <c r="BH160" s="17">
        <v>2.1999999999999999E-2</v>
      </c>
      <c r="BI160" s="18">
        <v>2.81E-2</v>
      </c>
      <c r="BJ160" s="17">
        <v>0.28000000000000003</v>
      </c>
      <c r="BK160" s="18">
        <v>0.28000000000000003</v>
      </c>
      <c r="BL160" s="10">
        <v>1323000</v>
      </c>
      <c r="BM160" s="11">
        <v>1377431</v>
      </c>
      <c r="BN160" s="10">
        <v>263886.52100000001</v>
      </c>
      <c r="BO160" s="11">
        <v>278818.973</v>
      </c>
      <c r="BP160" s="77">
        <f t="shared" si="37"/>
        <v>0</v>
      </c>
    </row>
    <row r="161" spans="1:68">
      <c r="A161" s="3" t="s">
        <v>313</v>
      </c>
      <c r="B161" s="3" t="s">
        <v>314</v>
      </c>
      <c r="C161" s="3" t="str">
        <f t="shared" si="36"/>
        <v>24014 - Nespelem</v>
      </c>
      <c r="D161" s="19">
        <v>317795</v>
      </c>
      <c r="E161" s="20">
        <v>338353</v>
      </c>
      <c r="F161" s="21">
        <v>34000</v>
      </c>
      <c r="G161" s="22">
        <v>34000</v>
      </c>
      <c r="H161" s="10">
        <v>1698140.8659692372</v>
      </c>
      <c r="I161" s="11">
        <v>1903814.977884555</v>
      </c>
      <c r="J161" s="10">
        <v>1829978</v>
      </c>
      <c r="K161" s="11">
        <v>1941465</v>
      </c>
      <c r="L161" s="17">
        <v>4.2700000000000002E-2</v>
      </c>
      <c r="M161" s="18">
        <v>1.09E-2</v>
      </c>
      <c r="N161" s="17">
        <v>0.28000000000000003</v>
      </c>
      <c r="O161" s="18">
        <v>0.28000000000000003</v>
      </c>
      <c r="P161" s="10">
        <v>692050</v>
      </c>
      <c r="Q161" s="11">
        <v>734211</v>
      </c>
      <c r="R161" s="10">
        <v>317795.04200000002</v>
      </c>
      <c r="S161" s="11">
        <v>338352.78700000001</v>
      </c>
      <c r="T161" s="35">
        <v>252682</v>
      </c>
      <c r="U161" s="36">
        <v>257683</v>
      </c>
      <c r="V161" s="37">
        <v>34000</v>
      </c>
      <c r="W161" s="38">
        <v>34000</v>
      </c>
      <c r="X161" s="10">
        <v>1609538.5330146132</v>
      </c>
      <c r="Y161" s="11">
        <v>1625439.941235591</v>
      </c>
      <c r="Z161" s="10">
        <v>1673775</v>
      </c>
      <c r="AA161" s="11">
        <v>1708430</v>
      </c>
      <c r="AB161" s="17">
        <v>2.1999999999999999E-2</v>
      </c>
      <c r="AC161" s="18">
        <v>2.81E-2</v>
      </c>
      <c r="AD161" s="17">
        <v>0.24</v>
      </c>
      <c r="AE161" s="18">
        <v>0.24</v>
      </c>
      <c r="AF161" s="10">
        <v>542552</v>
      </c>
      <c r="AG161" s="11">
        <v>553786</v>
      </c>
      <c r="AH161" s="10">
        <v>252681.524</v>
      </c>
      <c r="AI161" s="11">
        <v>257682.72</v>
      </c>
      <c r="AJ161" s="19">
        <v>317795</v>
      </c>
      <c r="AK161" s="20">
        <v>338353</v>
      </c>
      <c r="AL161" s="21">
        <v>34000</v>
      </c>
      <c r="AM161" s="22">
        <v>34000</v>
      </c>
      <c r="AN161" s="10">
        <v>1698140.8659692372</v>
      </c>
      <c r="AO161" s="11">
        <v>1903814.977884555</v>
      </c>
      <c r="AP161" s="10">
        <v>1829978</v>
      </c>
      <c r="AQ161" s="11">
        <v>1941465</v>
      </c>
      <c r="AR161" s="17">
        <v>4.2700000000000002E-2</v>
      </c>
      <c r="AS161" s="18">
        <v>1.09E-2</v>
      </c>
      <c r="AT161" s="17">
        <v>0.28000000000000003</v>
      </c>
      <c r="AU161" s="18">
        <v>0.28000000000000003</v>
      </c>
      <c r="AV161" s="10">
        <v>692050</v>
      </c>
      <c r="AW161" s="11">
        <v>734211</v>
      </c>
      <c r="AX161" s="10">
        <v>317795.04200000002</v>
      </c>
      <c r="AY161" s="11">
        <v>338352.78700000001</v>
      </c>
      <c r="AZ161" s="35">
        <v>332110</v>
      </c>
      <c r="BA161" s="36">
        <v>338726</v>
      </c>
      <c r="BB161" s="37">
        <v>34000</v>
      </c>
      <c r="BC161" s="38">
        <v>34000</v>
      </c>
      <c r="BD161" s="10">
        <v>1834287.7396430601</v>
      </c>
      <c r="BE161" s="11">
        <v>1852219.1611724801</v>
      </c>
      <c r="BF161" s="10">
        <v>1907494</v>
      </c>
      <c r="BG161" s="11">
        <v>1946788</v>
      </c>
      <c r="BH161" s="17">
        <v>2.1999999999999999E-2</v>
      </c>
      <c r="BI161" s="18">
        <v>2.81E-2</v>
      </c>
      <c r="BJ161" s="17">
        <v>0.28000000000000003</v>
      </c>
      <c r="BK161" s="18">
        <v>0.28000000000000003</v>
      </c>
      <c r="BL161" s="10">
        <v>721364</v>
      </c>
      <c r="BM161" s="11">
        <v>736225</v>
      </c>
      <c r="BN161" s="10">
        <v>332109.83</v>
      </c>
      <c r="BO161" s="11">
        <v>338726.15500000003</v>
      </c>
      <c r="BP161" s="77">
        <f t="shared" si="37"/>
        <v>0</v>
      </c>
    </row>
    <row r="162" spans="1:68">
      <c r="A162" s="3" t="s">
        <v>315</v>
      </c>
      <c r="B162" s="3" t="s">
        <v>316</v>
      </c>
      <c r="C162" s="3" t="str">
        <f t="shared" si="36"/>
        <v>26056 - Newport</v>
      </c>
      <c r="D162" s="19">
        <v>500052</v>
      </c>
      <c r="E162" s="20">
        <v>512389</v>
      </c>
      <c r="F162" s="21">
        <v>1655056</v>
      </c>
      <c r="G162" s="22">
        <v>1655056</v>
      </c>
      <c r="H162" s="10">
        <v>11842284.228234354</v>
      </c>
      <c r="I162" s="11">
        <v>12872036.566932678</v>
      </c>
      <c r="J162" s="10">
        <v>12761676</v>
      </c>
      <c r="K162" s="11">
        <v>13126592</v>
      </c>
      <c r="L162" s="17">
        <v>4.2700000000000002E-2</v>
      </c>
      <c r="M162" s="18">
        <v>1.09E-2</v>
      </c>
      <c r="N162" s="17">
        <v>0.28000000000000003</v>
      </c>
      <c r="O162" s="18">
        <v>0.28000000000000003</v>
      </c>
      <c r="P162" s="10">
        <v>3573269</v>
      </c>
      <c r="Q162" s="11">
        <v>3675446</v>
      </c>
      <c r="R162" s="10">
        <v>500051.92300000001</v>
      </c>
      <c r="S162" s="11">
        <v>512389.245</v>
      </c>
      <c r="T162" s="35">
        <v>375811</v>
      </c>
      <c r="U162" s="36">
        <v>367024</v>
      </c>
      <c r="V162" s="37">
        <v>1655056</v>
      </c>
      <c r="W162" s="38">
        <v>1655056</v>
      </c>
      <c r="X162" s="10">
        <v>10862457.32164304</v>
      </c>
      <c r="Y162" s="11">
        <v>10938100.392838575</v>
      </c>
      <c r="Z162" s="10">
        <v>11295979</v>
      </c>
      <c r="AA162" s="11">
        <v>11496568</v>
      </c>
      <c r="AB162" s="17">
        <v>2.1999999999999999E-2</v>
      </c>
      <c r="AC162" s="18">
        <v>2.81E-2</v>
      </c>
      <c r="AD162" s="17">
        <v>0.24</v>
      </c>
      <c r="AE162" s="18">
        <v>0.24</v>
      </c>
      <c r="AF162" s="10">
        <v>2711035</v>
      </c>
      <c r="AG162" s="11">
        <v>2759176</v>
      </c>
      <c r="AH162" s="10">
        <v>375811.27799999999</v>
      </c>
      <c r="AI162" s="11">
        <v>367024</v>
      </c>
      <c r="AJ162" s="19">
        <v>500052</v>
      </c>
      <c r="AK162" s="20">
        <v>512389</v>
      </c>
      <c r="AL162" s="21">
        <v>1655056</v>
      </c>
      <c r="AM162" s="22">
        <v>1655056</v>
      </c>
      <c r="AN162" s="10">
        <v>11842284.228234354</v>
      </c>
      <c r="AO162" s="11">
        <v>12872036.566932678</v>
      </c>
      <c r="AP162" s="10">
        <v>12761676</v>
      </c>
      <c r="AQ162" s="11">
        <v>13126592</v>
      </c>
      <c r="AR162" s="17">
        <v>4.2700000000000002E-2</v>
      </c>
      <c r="AS162" s="18">
        <v>1.09E-2</v>
      </c>
      <c r="AT162" s="17">
        <v>0.28000000000000003</v>
      </c>
      <c r="AU162" s="18">
        <v>0.28000000000000003</v>
      </c>
      <c r="AV162" s="10">
        <v>3573269</v>
      </c>
      <c r="AW162" s="11">
        <v>3675446</v>
      </c>
      <c r="AX162" s="10">
        <v>500051.92300000001</v>
      </c>
      <c r="AY162" s="11">
        <v>512389.245</v>
      </c>
      <c r="AZ162" s="35">
        <v>484646</v>
      </c>
      <c r="BA162" s="36">
        <v>475742</v>
      </c>
      <c r="BB162" s="37">
        <v>1655056</v>
      </c>
      <c r="BC162" s="38">
        <v>1655056</v>
      </c>
      <c r="BD162" s="10">
        <v>12338423.222730592</v>
      </c>
      <c r="BE162" s="11">
        <v>12425259.399413295</v>
      </c>
      <c r="BF162" s="10">
        <v>12830851</v>
      </c>
      <c r="BG162" s="11">
        <v>13059657</v>
      </c>
      <c r="BH162" s="17">
        <v>2.1999999999999999E-2</v>
      </c>
      <c r="BI162" s="18">
        <v>2.81E-2</v>
      </c>
      <c r="BJ162" s="17">
        <v>0.28000000000000003</v>
      </c>
      <c r="BK162" s="18">
        <v>0.28000000000000003</v>
      </c>
      <c r="BL162" s="10">
        <v>3592638</v>
      </c>
      <c r="BM162" s="11">
        <v>3656704</v>
      </c>
      <c r="BN162" s="10">
        <v>484646.29700000002</v>
      </c>
      <c r="BO162" s="11">
        <v>475741.98800000001</v>
      </c>
      <c r="BP162" s="77">
        <f t="shared" si="37"/>
        <v>0</v>
      </c>
    </row>
    <row r="163" spans="1:68">
      <c r="A163" s="3" t="s">
        <v>317</v>
      </c>
      <c r="B163" s="3" t="s">
        <v>318</v>
      </c>
      <c r="C163" s="3" t="str">
        <f t="shared" si="36"/>
        <v>32325 - Nine Mile Falls</v>
      </c>
      <c r="D163" s="19">
        <v>617799</v>
      </c>
      <c r="E163" s="20">
        <v>659816</v>
      </c>
      <c r="F163" s="21">
        <v>2880000</v>
      </c>
      <c r="G163" s="22">
        <v>2880000</v>
      </c>
      <c r="H163" s="10">
        <v>13090166.506945785</v>
      </c>
      <c r="I163" s="11">
        <v>14406200.828472605</v>
      </c>
      <c r="J163" s="10">
        <v>14106439</v>
      </c>
      <c r="K163" s="11">
        <v>14691095</v>
      </c>
      <c r="L163" s="17">
        <v>4.2700000000000002E-2</v>
      </c>
      <c r="M163" s="18">
        <v>1.09E-2</v>
      </c>
      <c r="N163" s="17">
        <v>0.28000000000000003</v>
      </c>
      <c r="O163" s="18">
        <v>0.28000000000000003</v>
      </c>
      <c r="P163" s="10">
        <v>3966373</v>
      </c>
      <c r="Q163" s="11">
        <v>4130764</v>
      </c>
      <c r="R163" s="10">
        <v>617798.97900000005</v>
      </c>
      <c r="S163" s="11">
        <v>659815.95200000005</v>
      </c>
      <c r="T163" s="35">
        <v>473774</v>
      </c>
      <c r="U163" s="36">
        <v>500215</v>
      </c>
      <c r="V163" s="37">
        <v>2545676.8369999998</v>
      </c>
      <c r="W163" s="38">
        <v>2640071.0439999998</v>
      </c>
      <c r="X163" s="10">
        <v>12047663.058736525</v>
      </c>
      <c r="Y163" s="11">
        <v>12396910.195971463</v>
      </c>
      <c r="Z163" s="10">
        <v>12528487</v>
      </c>
      <c r="AA163" s="11">
        <v>13029861</v>
      </c>
      <c r="AB163" s="17">
        <v>2.1999999999999999E-2</v>
      </c>
      <c r="AC163" s="18">
        <v>2.81E-2</v>
      </c>
      <c r="AD163" s="17">
        <v>0.24</v>
      </c>
      <c r="AE163" s="18">
        <v>0.24</v>
      </c>
      <c r="AF163" s="10">
        <v>3019451</v>
      </c>
      <c r="AG163" s="11">
        <v>3140286</v>
      </c>
      <c r="AH163" s="10">
        <v>473774.163</v>
      </c>
      <c r="AI163" s="11">
        <v>500214.95600000001</v>
      </c>
      <c r="AJ163" s="19">
        <v>617799</v>
      </c>
      <c r="AK163" s="20">
        <v>659816</v>
      </c>
      <c r="AL163" s="21">
        <v>2880000</v>
      </c>
      <c r="AM163" s="22">
        <v>2880000</v>
      </c>
      <c r="AN163" s="10">
        <v>13090166.506945785</v>
      </c>
      <c r="AO163" s="11">
        <v>14406200.828472605</v>
      </c>
      <c r="AP163" s="10">
        <v>14106439</v>
      </c>
      <c r="AQ163" s="11">
        <v>14691095</v>
      </c>
      <c r="AR163" s="17">
        <v>4.2700000000000002E-2</v>
      </c>
      <c r="AS163" s="18">
        <v>1.09E-2</v>
      </c>
      <c r="AT163" s="17">
        <v>0.28000000000000003</v>
      </c>
      <c r="AU163" s="18">
        <v>0.28000000000000003</v>
      </c>
      <c r="AV163" s="10">
        <v>3966373</v>
      </c>
      <c r="AW163" s="11">
        <v>4130764</v>
      </c>
      <c r="AX163" s="10">
        <v>617798.97900000005</v>
      </c>
      <c r="AY163" s="11">
        <v>659815.95200000005</v>
      </c>
      <c r="AZ163" s="35">
        <v>641111</v>
      </c>
      <c r="BA163" s="36">
        <v>673639</v>
      </c>
      <c r="BB163" s="37">
        <v>2880000</v>
      </c>
      <c r="BC163" s="38">
        <v>2880000</v>
      </c>
      <c r="BD163" s="10">
        <v>13906347.30368674</v>
      </c>
      <c r="BE163" s="11">
        <v>14270562.792687004</v>
      </c>
      <c r="BF163" s="10">
        <v>14461351</v>
      </c>
      <c r="BG163" s="11">
        <v>14999177</v>
      </c>
      <c r="BH163" s="17">
        <v>2.1999999999999999E-2</v>
      </c>
      <c r="BI163" s="18">
        <v>2.81E-2</v>
      </c>
      <c r="BJ163" s="17">
        <v>0.28000000000000003</v>
      </c>
      <c r="BK163" s="18">
        <v>0.28000000000000003</v>
      </c>
      <c r="BL163" s="10">
        <v>4066165</v>
      </c>
      <c r="BM163" s="11">
        <v>4217389</v>
      </c>
      <c r="BN163" s="10">
        <v>641110.90700000001</v>
      </c>
      <c r="BO163" s="11">
        <v>673639.03700000001</v>
      </c>
      <c r="BP163" s="77">
        <f t="shared" si="37"/>
        <v>-334323.16300000018</v>
      </c>
    </row>
    <row r="164" spans="1:68">
      <c r="A164" s="3" t="s">
        <v>319</v>
      </c>
      <c r="B164" s="3" t="s">
        <v>320</v>
      </c>
      <c r="C164" s="3" t="str">
        <f t="shared" si="36"/>
        <v>37506 - Nooksack Valley</v>
      </c>
      <c r="D164" s="19">
        <v>799751</v>
      </c>
      <c r="E164" s="20">
        <v>805689</v>
      </c>
      <c r="F164" s="21">
        <v>3700000</v>
      </c>
      <c r="G164" s="22">
        <v>3700000</v>
      </c>
      <c r="H164" s="10">
        <v>15780961.40656239</v>
      </c>
      <c r="I164" s="11">
        <v>17041771.988135565</v>
      </c>
      <c r="J164" s="10">
        <v>17006138</v>
      </c>
      <c r="K164" s="11">
        <v>17378787</v>
      </c>
      <c r="L164" s="17">
        <v>4.2700000000000002E-2</v>
      </c>
      <c r="M164" s="18">
        <v>1.09E-2</v>
      </c>
      <c r="N164" s="17">
        <v>0.28000000000000003</v>
      </c>
      <c r="O164" s="18">
        <v>0.28000000000000003</v>
      </c>
      <c r="P164" s="10">
        <v>4761719</v>
      </c>
      <c r="Q164" s="11">
        <v>4866060</v>
      </c>
      <c r="R164" s="10">
        <v>799751.36800000002</v>
      </c>
      <c r="S164" s="11">
        <v>805689.39899999998</v>
      </c>
      <c r="T164" s="35">
        <v>603568</v>
      </c>
      <c r="U164" s="36">
        <v>595478</v>
      </c>
      <c r="V164" s="37">
        <v>2996036.0389999999</v>
      </c>
      <c r="W164" s="38">
        <v>3066562.1749999998</v>
      </c>
      <c r="X164" s="10">
        <v>14422736.759776175</v>
      </c>
      <c r="Y164" s="11">
        <v>14517288.155533511</v>
      </c>
      <c r="Z164" s="10">
        <v>14998350</v>
      </c>
      <c r="AA164" s="11">
        <v>15258499</v>
      </c>
      <c r="AB164" s="17">
        <v>2.1999999999999999E-2</v>
      </c>
      <c r="AC164" s="18">
        <v>2.81E-2</v>
      </c>
      <c r="AD164" s="17">
        <v>0.24</v>
      </c>
      <c r="AE164" s="18">
        <v>0.24</v>
      </c>
      <c r="AF164" s="10">
        <v>3599604</v>
      </c>
      <c r="AG164" s="11">
        <v>3662040</v>
      </c>
      <c r="AH164" s="10">
        <v>603567.96100000001</v>
      </c>
      <c r="AI164" s="11">
        <v>595477.82499999995</v>
      </c>
      <c r="AJ164" s="19">
        <v>799751</v>
      </c>
      <c r="AK164" s="20">
        <v>805689</v>
      </c>
      <c r="AL164" s="21">
        <v>3700000</v>
      </c>
      <c r="AM164" s="22">
        <v>3700000</v>
      </c>
      <c r="AN164" s="10">
        <v>15780961.40656239</v>
      </c>
      <c r="AO164" s="11">
        <v>17041771.988135565</v>
      </c>
      <c r="AP164" s="10">
        <v>17006138</v>
      </c>
      <c r="AQ164" s="11">
        <v>17378787</v>
      </c>
      <c r="AR164" s="17">
        <v>4.2700000000000002E-2</v>
      </c>
      <c r="AS164" s="18">
        <v>1.09E-2</v>
      </c>
      <c r="AT164" s="17">
        <v>0.28000000000000003</v>
      </c>
      <c r="AU164" s="18">
        <v>0.28000000000000003</v>
      </c>
      <c r="AV164" s="10">
        <v>4761719</v>
      </c>
      <c r="AW164" s="11">
        <v>4866060</v>
      </c>
      <c r="AX164" s="10">
        <v>799751.36800000002</v>
      </c>
      <c r="AY164" s="11">
        <v>805689.39899999998</v>
      </c>
      <c r="AZ164" s="35">
        <v>783892</v>
      </c>
      <c r="BA164" s="36">
        <v>775864</v>
      </c>
      <c r="BB164" s="37">
        <v>3700000</v>
      </c>
      <c r="BC164" s="38">
        <v>3700000</v>
      </c>
      <c r="BD164" s="10">
        <v>16451970.939992949</v>
      </c>
      <c r="BE164" s="11">
        <v>16561281.386348406</v>
      </c>
      <c r="BF164" s="10">
        <v>17108571</v>
      </c>
      <c r="BG164" s="11">
        <v>17406853</v>
      </c>
      <c r="BH164" s="17">
        <v>2.1999999999999999E-2</v>
      </c>
      <c r="BI164" s="18">
        <v>2.81E-2</v>
      </c>
      <c r="BJ164" s="17">
        <v>0.28000000000000003</v>
      </c>
      <c r="BK164" s="18">
        <v>0.28000000000000003</v>
      </c>
      <c r="BL164" s="10">
        <v>4790400</v>
      </c>
      <c r="BM164" s="11">
        <v>4873919</v>
      </c>
      <c r="BN164" s="10">
        <v>783891.99100000004</v>
      </c>
      <c r="BO164" s="11">
        <v>775864.23600000003</v>
      </c>
      <c r="BP164" s="77">
        <f t="shared" si="37"/>
        <v>-703963.96100000013</v>
      </c>
    </row>
    <row r="165" spans="1:68">
      <c r="A165" s="3" t="s">
        <v>321</v>
      </c>
      <c r="B165" s="3" t="s">
        <v>322</v>
      </c>
      <c r="C165" s="3" t="str">
        <f t="shared" si="36"/>
        <v>14064 - North Beach</v>
      </c>
      <c r="D165" s="19">
        <v>0</v>
      </c>
      <c r="E165" s="20">
        <v>0</v>
      </c>
      <c r="F165" s="21">
        <v>1792488</v>
      </c>
      <c r="G165" s="22">
        <v>1792488</v>
      </c>
      <c r="H165" s="10">
        <v>6913436.4926491352</v>
      </c>
      <c r="I165" s="11">
        <v>7445862.7594804466</v>
      </c>
      <c r="J165" s="10">
        <v>7450171</v>
      </c>
      <c r="K165" s="11">
        <v>7593111</v>
      </c>
      <c r="L165" s="17">
        <v>4.2700000000000002E-2</v>
      </c>
      <c r="M165" s="18">
        <v>1.09E-2</v>
      </c>
      <c r="N165" s="17">
        <v>0.28000000000000003</v>
      </c>
      <c r="O165" s="18">
        <v>0.28000000000000003</v>
      </c>
      <c r="P165" s="10">
        <v>2085358</v>
      </c>
      <c r="Q165" s="11">
        <v>2125368</v>
      </c>
      <c r="R165" s="10">
        <v>0</v>
      </c>
      <c r="S165" s="11">
        <v>0</v>
      </c>
      <c r="T165" s="35">
        <v>0</v>
      </c>
      <c r="U165" s="36">
        <v>0</v>
      </c>
      <c r="V165" s="37">
        <v>1568841</v>
      </c>
      <c r="W165" s="38">
        <v>1598506</v>
      </c>
      <c r="X165" s="10">
        <v>6288041.6408516336</v>
      </c>
      <c r="Y165" s="11">
        <v>6338996.0436626812</v>
      </c>
      <c r="Z165" s="10">
        <v>6538998</v>
      </c>
      <c r="AA165" s="11">
        <v>6662647</v>
      </c>
      <c r="AB165" s="17">
        <v>2.1999999999999999E-2</v>
      </c>
      <c r="AC165" s="18">
        <v>2.81E-2</v>
      </c>
      <c r="AD165" s="17">
        <v>0.24</v>
      </c>
      <c r="AE165" s="18">
        <v>0.24</v>
      </c>
      <c r="AF165" s="10">
        <v>1568841</v>
      </c>
      <c r="AG165" s="11">
        <v>1598506</v>
      </c>
      <c r="AH165" s="10">
        <v>0</v>
      </c>
      <c r="AI165" s="11">
        <v>0</v>
      </c>
      <c r="AJ165" s="19">
        <v>0</v>
      </c>
      <c r="AK165" s="20">
        <v>0</v>
      </c>
      <c r="AL165" s="21">
        <v>1792488</v>
      </c>
      <c r="AM165" s="22">
        <v>1792488</v>
      </c>
      <c r="AN165" s="10">
        <v>6913436.4926491352</v>
      </c>
      <c r="AO165" s="11">
        <v>7445862.7594804466</v>
      </c>
      <c r="AP165" s="10">
        <v>7450171</v>
      </c>
      <c r="AQ165" s="11">
        <v>7593111</v>
      </c>
      <c r="AR165" s="17">
        <v>4.2700000000000002E-2</v>
      </c>
      <c r="AS165" s="18">
        <v>1.09E-2</v>
      </c>
      <c r="AT165" s="17">
        <v>0.28000000000000003</v>
      </c>
      <c r="AU165" s="18">
        <v>0.28000000000000003</v>
      </c>
      <c r="AV165" s="10">
        <v>2085358</v>
      </c>
      <c r="AW165" s="11">
        <v>2125368</v>
      </c>
      <c r="AX165" s="10">
        <v>0</v>
      </c>
      <c r="AY165" s="11">
        <v>0</v>
      </c>
      <c r="AZ165" s="35">
        <v>0</v>
      </c>
      <c r="BA165" s="36">
        <v>0</v>
      </c>
      <c r="BB165" s="37">
        <v>1792488</v>
      </c>
      <c r="BC165" s="38">
        <v>1792488</v>
      </c>
      <c r="BD165" s="10">
        <v>7153513.4396866895</v>
      </c>
      <c r="BE165" s="11">
        <v>7210666.3465868561</v>
      </c>
      <c r="BF165" s="10">
        <v>7439011</v>
      </c>
      <c r="BG165" s="11">
        <v>7578822</v>
      </c>
      <c r="BH165" s="17">
        <v>2.1999999999999999E-2</v>
      </c>
      <c r="BI165" s="18">
        <v>2.81E-2</v>
      </c>
      <c r="BJ165" s="17">
        <v>0.28000000000000003</v>
      </c>
      <c r="BK165" s="18">
        <v>0.28000000000000003</v>
      </c>
      <c r="BL165" s="10">
        <v>2082234</v>
      </c>
      <c r="BM165" s="11">
        <v>2121368</v>
      </c>
      <c r="BN165" s="10">
        <v>0</v>
      </c>
      <c r="BO165" s="11">
        <v>0</v>
      </c>
      <c r="BP165" s="77">
        <f t="shared" si="37"/>
        <v>-223647</v>
      </c>
    </row>
    <row r="166" spans="1:68">
      <c r="A166" s="3" t="s">
        <v>323</v>
      </c>
      <c r="B166" s="3" t="s">
        <v>324</v>
      </c>
      <c r="C166" s="3" t="str">
        <f t="shared" si="36"/>
        <v>11051 - North Franklin</v>
      </c>
      <c r="D166" s="19">
        <v>1687171</v>
      </c>
      <c r="E166" s="20">
        <v>1721282</v>
      </c>
      <c r="F166" s="21">
        <v>2050000</v>
      </c>
      <c r="G166" s="22">
        <v>2050000</v>
      </c>
      <c r="H166" s="10">
        <v>22122039.772875443</v>
      </c>
      <c r="I166" s="11">
        <v>23948743.49844094</v>
      </c>
      <c r="J166" s="10">
        <v>23839514</v>
      </c>
      <c r="K166" s="11">
        <v>24422350</v>
      </c>
      <c r="L166" s="17">
        <v>4.2700000000000002E-2</v>
      </c>
      <c r="M166" s="18">
        <v>1.09E-2</v>
      </c>
      <c r="N166" s="17">
        <v>0.35700000000000004</v>
      </c>
      <c r="O166" s="18">
        <v>0.35700000000000004</v>
      </c>
      <c r="P166" s="10">
        <v>8525319</v>
      </c>
      <c r="Q166" s="11">
        <v>8733749</v>
      </c>
      <c r="R166" s="10">
        <v>1687170.673</v>
      </c>
      <c r="S166" s="11">
        <v>1721281.5530000001</v>
      </c>
      <c r="T166" s="35">
        <v>1288191</v>
      </c>
      <c r="U166" s="36">
        <v>1288018</v>
      </c>
      <c r="V166" s="37">
        <v>2050000</v>
      </c>
      <c r="W166" s="38">
        <v>2050000</v>
      </c>
      <c r="X166" s="10">
        <v>20263946.110231336</v>
      </c>
      <c r="Y166" s="11">
        <v>20372835.175188623</v>
      </c>
      <c r="Z166" s="10">
        <v>21072682</v>
      </c>
      <c r="AA166" s="11">
        <v>21413014</v>
      </c>
      <c r="AB166" s="17">
        <v>2.1999999999999999E-2</v>
      </c>
      <c r="AC166" s="18">
        <v>2.81E-2</v>
      </c>
      <c r="AD166" s="17">
        <v>0.317</v>
      </c>
      <c r="AE166" s="18">
        <v>0.317</v>
      </c>
      <c r="AF166" s="10">
        <v>6691510</v>
      </c>
      <c r="AG166" s="11">
        <v>6799580</v>
      </c>
      <c r="AH166" s="10">
        <v>1288190.9350000001</v>
      </c>
      <c r="AI166" s="11">
        <v>1288018.24</v>
      </c>
      <c r="AJ166" s="19">
        <v>1687171</v>
      </c>
      <c r="AK166" s="20">
        <v>1721282</v>
      </c>
      <c r="AL166" s="21">
        <v>2050000</v>
      </c>
      <c r="AM166" s="22">
        <v>2050000</v>
      </c>
      <c r="AN166" s="10">
        <v>22122039.772875443</v>
      </c>
      <c r="AO166" s="11">
        <v>23948743.49844094</v>
      </c>
      <c r="AP166" s="10">
        <v>23839514</v>
      </c>
      <c r="AQ166" s="11">
        <v>24422350</v>
      </c>
      <c r="AR166" s="17">
        <v>4.2700000000000002E-2</v>
      </c>
      <c r="AS166" s="18">
        <v>1.09E-2</v>
      </c>
      <c r="AT166" s="17">
        <v>0.35700000000000004</v>
      </c>
      <c r="AU166" s="18">
        <v>0.35700000000000004</v>
      </c>
      <c r="AV166" s="10">
        <v>8525319</v>
      </c>
      <c r="AW166" s="11">
        <v>8733749</v>
      </c>
      <c r="AX166" s="10">
        <v>1687170.673</v>
      </c>
      <c r="AY166" s="11">
        <v>1721281.5530000001</v>
      </c>
      <c r="AZ166" s="35">
        <v>1663192</v>
      </c>
      <c r="BA166" s="36">
        <v>1665609</v>
      </c>
      <c r="BB166" s="37">
        <v>2050000</v>
      </c>
      <c r="BC166" s="38">
        <v>2050000</v>
      </c>
      <c r="BD166" s="10">
        <v>22971375.039213914</v>
      </c>
      <c r="BE166" s="11">
        <v>23100251.127464075</v>
      </c>
      <c r="BF166" s="10">
        <v>23888165</v>
      </c>
      <c r="BG166" s="11">
        <v>24279684</v>
      </c>
      <c r="BH166" s="17">
        <v>2.1999999999999999E-2</v>
      </c>
      <c r="BI166" s="18">
        <v>2.81E-2</v>
      </c>
      <c r="BJ166" s="17">
        <v>0.35700000000000004</v>
      </c>
      <c r="BK166" s="18">
        <v>0.35700000000000004</v>
      </c>
      <c r="BL166" s="10">
        <v>8542718</v>
      </c>
      <c r="BM166" s="11">
        <v>8682730</v>
      </c>
      <c r="BN166" s="10">
        <v>1663191.696</v>
      </c>
      <c r="BO166" s="11">
        <v>1665608.801</v>
      </c>
      <c r="BP166" s="77">
        <f t="shared" si="37"/>
        <v>0</v>
      </c>
    </row>
    <row r="167" spans="1:68">
      <c r="A167" s="3" t="s">
        <v>325</v>
      </c>
      <c r="B167" s="3" t="s">
        <v>326</v>
      </c>
      <c r="C167" s="3" t="str">
        <f t="shared" si="36"/>
        <v>18400 - North Kitsap</v>
      </c>
      <c r="D167" s="19">
        <v>0</v>
      </c>
      <c r="E167" s="20">
        <v>0</v>
      </c>
      <c r="F167" s="21">
        <v>16950000</v>
      </c>
      <c r="G167" s="22">
        <v>16950000</v>
      </c>
      <c r="H167" s="10">
        <v>56067684.809787065</v>
      </c>
      <c r="I167" s="11">
        <v>62426531.336998388</v>
      </c>
      <c r="J167" s="10">
        <v>60420576</v>
      </c>
      <c r="K167" s="11">
        <v>63661068</v>
      </c>
      <c r="L167" s="17">
        <v>4.2700000000000002E-2</v>
      </c>
      <c r="M167" s="18">
        <v>1.09E-2</v>
      </c>
      <c r="N167" s="17">
        <v>0.28000000000000003</v>
      </c>
      <c r="O167" s="18">
        <v>0.28000000000000003</v>
      </c>
      <c r="P167" s="10">
        <v>16957599</v>
      </c>
      <c r="Q167" s="11">
        <v>17867074</v>
      </c>
      <c r="R167" s="10">
        <v>0</v>
      </c>
      <c r="S167" s="11">
        <v>0</v>
      </c>
      <c r="T167" s="35">
        <v>0</v>
      </c>
      <c r="U167" s="36">
        <v>0</v>
      </c>
      <c r="V167" s="37">
        <v>13079569</v>
      </c>
      <c r="W167" s="38">
        <v>13626533</v>
      </c>
      <c r="X167" s="10">
        <v>52283534.64489454</v>
      </c>
      <c r="Y167" s="11">
        <v>53892254.971133277</v>
      </c>
      <c r="Z167" s="10">
        <v>54370176</v>
      </c>
      <c r="AA167" s="11">
        <v>56643839</v>
      </c>
      <c r="AB167" s="17">
        <v>2.1999999999999999E-2</v>
      </c>
      <c r="AC167" s="18">
        <v>2.81E-2</v>
      </c>
      <c r="AD167" s="17">
        <v>0.24</v>
      </c>
      <c r="AE167" s="18">
        <v>0.24</v>
      </c>
      <c r="AF167" s="10">
        <v>13079569</v>
      </c>
      <c r="AG167" s="11">
        <v>13626533</v>
      </c>
      <c r="AH167" s="10">
        <v>0</v>
      </c>
      <c r="AI167" s="11">
        <v>0</v>
      </c>
      <c r="AJ167" s="19">
        <v>0</v>
      </c>
      <c r="AK167" s="20">
        <v>0</v>
      </c>
      <c r="AL167" s="21">
        <v>16950000</v>
      </c>
      <c r="AM167" s="22">
        <v>16950000</v>
      </c>
      <c r="AN167" s="10">
        <v>56067684.809787065</v>
      </c>
      <c r="AO167" s="11">
        <v>62426531.336998388</v>
      </c>
      <c r="AP167" s="10">
        <v>60420576</v>
      </c>
      <c r="AQ167" s="11">
        <v>63661068</v>
      </c>
      <c r="AR167" s="17">
        <v>4.2700000000000002E-2</v>
      </c>
      <c r="AS167" s="18">
        <v>1.09E-2</v>
      </c>
      <c r="AT167" s="17">
        <v>0.28000000000000003</v>
      </c>
      <c r="AU167" s="18">
        <v>0.28000000000000003</v>
      </c>
      <c r="AV167" s="10">
        <v>16957599</v>
      </c>
      <c r="AW167" s="11">
        <v>17867074</v>
      </c>
      <c r="AX167" s="10">
        <v>0</v>
      </c>
      <c r="AY167" s="11">
        <v>0</v>
      </c>
      <c r="AZ167" s="35">
        <v>0</v>
      </c>
      <c r="BA167" s="36">
        <v>0</v>
      </c>
      <c r="BB167" s="37">
        <v>16950000</v>
      </c>
      <c r="BC167" s="38">
        <v>16950000</v>
      </c>
      <c r="BD167" s="10">
        <v>60096167.006115474</v>
      </c>
      <c r="BE167" s="11">
        <v>61766416.82375747</v>
      </c>
      <c r="BF167" s="10">
        <v>62494612</v>
      </c>
      <c r="BG167" s="11">
        <v>64920032</v>
      </c>
      <c r="BH167" s="17">
        <v>2.1999999999999999E-2</v>
      </c>
      <c r="BI167" s="18">
        <v>2.81E-2</v>
      </c>
      <c r="BJ167" s="17">
        <v>0.28000000000000003</v>
      </c>
      <c r="BK167" s="18">
        <v>0.28000000000000003</v>
      </c>
      <c r="BL167" s="10">
        <v>17539697</v>
      </c>
      <c r="BM167" s="11">
        <v>18220414</v>
      </c>
      <c r="BN167" s="10">
        <v>0</v>
      </c>
      <c r="BO167" s="11">
        <v>0</v>
      </c>
      <c r="BP167" s="77">
        <f t="shared" si="37"/>
        <v>-3870431</v>
      </c>
    </row>
    <row r="168" spans="1:68">
      <c r="A168" s="3" t="s">
        <v>327</v>
      </c>
      <c r="B168" s="3" t="s">
        <v>328</v>
      </c>
      <c r="C168" s="3" t="str">
        <f t="shared" si="36"/>
        <v>23403 - North Mason</v>
      </c>
      <c r="D168" s="19">
        <v>0</v>
      </c>
      <c r="E168" s="20">
        <v>0</v>
      </c>
      <c r="F168" s="21">
        <v>4654330</v>
      </c>
      <c r="G168" s="22">
        <v>4654330</v>
      </c>
      <c r="H168" s="10">
        <v>20363836.504549261</v>
      </c>
      <c r="I168" s="11">
        <v>22291997.571230628</v>
      </c>
      <c r="J168" s="10">
        <v>21944811</v>
      </c>
      <c r="K168" s="11">
        <v>22732840</v>
      </c>
      <c r="L168" s="17">
        <v>4.2700000000000002E-2</v>
      </c>
      <c r="M168" s="18">
        <v>1.09E-2</v>
      </c>
      <c r="N168" s="17">
        <v>0.28000000000000003</v>
      </c>
      <c r="O168" s="18">
        <v>0.28000000000000003</v>
      </c>
      <c r="P168" s="10">
        <v>5939623</v>
      </c>
      <c r="Q168" s="11">
        <v>6152912</v>
      </c>
      <c r="R168" s="10">
        <v>0</v>
      </c>
      <c r="S168" s="11">
        <v>0</v>
      </c>
      <c r="T168" s="35">
        <v>0</v>
      </c>
      <c r="U168" s="36">
        <v>0</v>
      </c>
      <c r="V168" s="37">
        <v>4540838</v>
      </c>
      <c r="W168" s="38">
        <v>4628454</v>
      </c>
      <c r="X168" s="10">
        <v>18821747.257494401</v>
      </c>
      <c r="Y168" s="11">
        <v>18981448.229427911</v>
      </c>
      <c r="Z168" s="10">
        <v>19572925</v>
      </c>
      <c r="AA168" s="11">
        <v>19950586</v>
      </c>
      <c r="AB168" s="17">
        <v>2.1999999999999999E-2</v>
      </c>
      <c r="AC168" s="18">
        <v>2.81E-2</v>
      </c>
      <c r="AD168" s="17">
        <v>0.24</v>
      </c>
      <c r="AE168" s="18">
        <v>0.24</v>
      </c>
      <c r="AF168" s="10">
        <v>4540838</v>
      </c>
      <c r="AG168" s="11">
        <v>4628454</v>
      </c>
      <c r="AH168" s="10">
        <v>0</v>
      </c>
      <c r="AI168" s="11">
        <v>0</v>
      </c>
      <c r="AJ168" s="19">
        <v>0</v>
      </c>
      <c r="AK168" s="20">
        <v>0</v>
      </c>
      <c r="AL168" s="21">
        <v>4654330</v>
      </c>
      <c r="AM168" s="22">
        <v>4654330</v>
      </c>
      <c r="AN168" s="10">
        <v>20363836.504549261</v>
      </c>
      <c r="AO168" s="11">
        <v>22291997.571230628</v>
      </c>
      <c r="AP168" s="10">
        <v>21944811</v>
      </c>
      <c r="AQ168" s="11">
        <v>22732840</v>
      </c>
      <c r="AR168" s="17">
        <v>4.2700000000000002E-2</v>
      </c>
      <c r="AS168" s="18">
        <v>1.09E-2</v>
      </c>
      <c r="AT168" s="17">
        <v>0.28000000000000003</v>
      </c>
      <c r="AU168" s="18">
        <v>0.28000000000000003</v>
      </c>
      <c r="AV168" s="10">
        <v>5939623</v>
      </c>
      <c r="AW168" s="11">
        <v>6152912</v>
      </c>
      <c r="AX168" s="10">
        <v>0</v>
      </c>
      <c r="AY168" s="11">
        <v>0</v>
      </c>
      <c r="AZ168" s="35">
        <v>0</v>
      </c>
      <c r="BA168" s="36">
        <v>0</v>
      </c>
      <c r="BB168" s="37">
        <v>4654330</v>
      </c>
      <c r="BC168" s="38">
        <v>4654330</v>
      </c>
      <c r="BD168" s="10">
        <v>21459937.285432454</v>
      </c>
      <c r="BE168" s="11">
        <v>21639466.596101396</v>
      </c>
      <c r="BF168" s="10">
        <v>22316406</v>
      </c>
      <c r="BG168" s="11">
        <v>22744316</v>
      </c>
      <c r="BH168" s="17">
        <v>2.1999999999999999E-2</v>
      </c>
      <c r="BI168" s="18">
        <v>2.81E-2</v>
      </c>
      <c r="BJ168" s="17">
        <v>0.28000000000000003</v>
      </c>
      <c r="BK168" s="18">
        <v>0.28000000000000003</v>
      </c>
      <c r="BL168" s="10">
        <v>6040200</v>
      </c>
      <c r="BM168" s="11">
        <v>6156018</v>
      </c>
      <c r="BN168" s="10">
        <v>0</v>
      </c>
      <c r="BO168" s="11">
        <v>0</v>
      </c>
      <c r="BP168" s="77">
        <f t="shared" si="37"/>
        <v>-113492</v>
      </c>
    </row>
    <row r="169" spans="1:68">
      <c r="A169" s="3" t="s">
        <v>329</v>
      </c>
      <c r="B169" s="3" t="s">
        <v>330</v>
      </c>
      <c r="C169" s="3" t="str">
        <f t="shared" si="36"/>
        <v>25200 - North River</v>
      </c>
      <c r="D169" s="19">
        <v>0</v>
      </c>
      <c r="E169" s="20">
        <v>0</v>
      </c>
      <c r="F169" s="21">
        <v>0</v>
      </c>
      <c r="G169" s="22">
        <v>0</v>
      </c>
      <c r="H169" s="10">
        <v>1806136.5093999999</v>
      </c>
      <c r="I169" s="11">
        <v>1931205.5052171072</v>
      </c>
      <c r="J169" s="10">
        <v>1946358</v>
      </c>
      <c r="K169" s="11">
        <v>1969397</v>
      </c>
      <c r="L169" s="17">
        <v>4.2700000000000002E-2</v>
      </c>
      <c r="M169" s="18">
        <v>1.09E-2</v>
      </c>
      <c r="N169" s="17">
        <v>0.28000000000000003</v>
      </c>
      <c r="O169" s="18">
        <v>0.28000000000000003</v>
      </c>
      <c r="P169" s="10">
        <v>410033</v>
      </c>
      <c r="Q169" s="11">
        <v>414887</v>
      </c>
      <c r="R169" s="10">
        <v>110851.15700000001</v>
      </c>
      <c r="S169" s="11">
        <v>110305.11599999999</v>
      </c>
      <c r="T169" s="35">
        <v>0</v>
      </c>
      <c r="U169" s="36">
        <v>0</v>
      </c>
      <c r="V169" s="37">
        <v>0</v>
      </c>
      <c r="W169" s="38">
        <v>0</v>
      </c>
      <c r="X169" s="10">
        <v>1673370.9833688384</v>
      </c>
      <c r="Y169" s="11">
        <v>1657509.7157107538</v>
      </c>
      <c r="Z169" s="10">
        <v>1740155</v>
      </c>
      <c r="AA169" s="11">
        <v>1742137</v>
      </c>
      <c r="AB169" s="17">
        <v>2.1999999999999999E-2</v>
      </c>
      <c r="AC169" s="18">
        <v>2.81E-2</v>
      </c>
      <c r="AD169" s="17">
        <v>0.24</v>
      </c>
      <c r="AE169" s="18">
        <v>0.24</v>
      </c>
      <c r="AF169" s="10">
        <v>314222</v>
      </c>
      <c r="AG169" s="11">
        <v>314581</v>
      </c>
      <c r="AH169" s="10">
        <v>83865.354000000007</v>
      </c>
      <c r="AI169" s="11">
        <v>81618.98</v>
      </c>
      <c r="AJ169" s="19">
        <v>0</v>
      </c>
      <c r="AK169" s="20">
        <v>0</v>
      </c>
      <c r="AL169" s="21">
        <v>0</v>
      </c>
      <c r="AM169" s="22">
        <v>0</v>
      </c>
      <c r="AN169" s="10">
        <v>1806136.5093999999</v>
      </c>
      <c r="AO169" s="11">
        <v>1931205.5052171072</v>
      </c>
      <c r="AP169" s="10">
        <v>1946358</v>
      </c>
      <c r="AQ169" s="11">
        <v>1969397</v>
      </c>
      <c r="AR169" s="17">
        <v>4.2700000000000002E-2</v>
      </c>
      <c r="AS169" s="18">
        <v>1.09E-2</v>
      </c>
      <c r="AT169" s="17">
        <v>0.28000000000000003</v>
      </c>
      <c r="AU169" s="18">
        <v>0.28000000000000003</v>
      </c>
      <c r="AV169" s="10">
        <v>410033</v>
      </c>
      <c r="AW169" s="11">
        <v>414887</v>
      </c>
      <c r="AX169" s="10">
        <v>110851.15700000001</v>
      </c>
      <c r="AY169" s="11">
        <v>110305.11599999999</v>
      </c>
      <c r="AZ169" s="35">
        <v>0</v>
      </c>
      <c r="BA169" s="36">
        <v>0</v>
      </c>
      <c r="BB169" s="37">
        <v>0</v>
      </c>
      <c r="BC169" s="38">
        <v>0</v>
      </c>
      <c r="BD169" s="10">
        <v>1820596.984928661</v>
      </c>
      <c r="BE169" s="11">
        <v>1805132.3296101394</v>
      </c>
      <c r="BF169" s="10">
        <v>1893257</v>
      </c>
      <c r="BG169" s="11">
        <v>1897297</v>
      </c>
      <c r="BH169" s="17">
        <v>2.1999999999999999E-2</v>
      </c>
      <c r="BI169" s="18">
        <v>2.81E-2</v>
      </c>
      <c r="BJ169" s="17">
        <v>0.28000000000000003</v>
      </c>
      <c r="BK169" s="18">
        <v>0.28000000000000003</v>
      </c>
      <c r="BL169" s="10">
        <v>398847</v>
      </c>
      <c r="BM169" s="11">
        <v>399698</v>
      </c>
      <c r="BN169" s="10">
        <v>103292.65</v>
      </c>
      <c r="BO169" s="11">
        <v>100683.113</v>
      </c>
      <c r="BP169" s="77">
        <f t="shared" si="37"/>
        <v>0</v>
      </c>
    </row>
    <row r="170" spans="1:68">
      <c r="A170" s="3" t="s">
        <v>331</v>
      </c>
      <c r="B170" s="3" t="s">
        <v>332</v>
      </c>
      <c r="C170" s="3" t="str">
        <f t="shared" si="36"/>
        <v>34003 - North Thurston</v>
      </c>
      <c r="D170" s="19">
        <v>3691010</v>
      </c>
      <c r="E170" s="20">
        <v>3953170</v>
      </c>
      <c r="F170" s="21">
        <v>33000000</v>
      </c>
      <c r="G170" s="22">
        <v>33000000</v>
      </c>
      <c r="H170" s="10">
        <v>130390567.86764954</v>
      </c>
      <c r="I170" s="11">
        <v>142927677.07072139</v>
      </c>
      <c r="J170" s="10">
        <v>140513617</v>
      </c>
      <c r="K170" s="11">
        <v>145754191</v>
      </c>
      <c r="L170" s="17">
        <v>4.2700000000000002E-2</v>
      </c>
      <c r="M170" s="18">
        <v>1.09E-2</v>
      </c>
      <c r="N170" s="17">
        <v>0.28000000000000003</v>
      </c>
      <c r="O170" s="18">
        <v>0.28000000000000003</v>
      </c>
      <c r="P170" s="10">
        <v>39448592</v>
      </c>
      <c r="Q170" s="11">
        <v>40919860</v>
      </c>
      <c r="R170" s="10">
        <v>3691010.39</v>
      </c>
      <c r="S170" s="11">
        <v>3953169.73</v>
      </c>
      <c r="T170" s="35">
        <v>2935016</v>
      </c>
      <c r="U170" s="36">
        <v>3095155</v>
      </c>
      <c r="V170" s="37">
        <v>27282532.490000002</v>
      </c>
      <c r="W170" s="38">
        <v>28239507.965</v>
      </c>
      <c r="X170" s="10">
        <v>120752774.4110267</v>
      </c>
      <c r="Y170" s="11">
        <v>123888901.95722878</v>
      </c>
      <c r="Z170" s="10">
        <v>125572031</v>
      </c>
      <c r="AA170" s="11">
        <v>130214313</v>
      </c>
      <c r="AB170" s="17">
        <v>2.1999999999999999E-2</v>
      </c>
      <c r="AC170" s="18">
        <v>2.81E-2</v>
      </c>
      <c r="AD170" s="17">
        <v>0.24</v>
      </c>
      <c r="AE170" s="18">
        <v>0.24</v>
      </c>
      <c r="AF170" s="10">
        <v>30217548</v>
      </c>
      <c r="AG170" s="11">
        <v>31334663</v>
      </c>
      <c r="AH170" s="10">
        <v>2935015.51</v>
      </c>
      <c r="AI170" s="11">
        <v>3095155.0350000001</v>
      </c>
      <c r="AJ170" s="19">
        <v>3691010</v>
      </c>
      <c r="AK170" s="20">
        <v>3953170</v>
      </c>
      <c r="AL170" s="21">
        <v>33000000</v>
      </c>
      <c r="AM170" s="22">
        <v>33000000</v>
      </c>
      <c r="AN170" s="10">
        <v>130390567.86764954</v>
      </c>
      <c r="AO170" s="11">
        <v>142927677.07072139</v>
      </c>
      <c r="AP170" s="10">
        <v>140513617</v>
      </c>
      <c r="AQ170" s="11">
        <v>145754191</v>
      </c>
      <c r="AR170" s="17">
        <v>4.2700000000000002E-2</v>
      </c>
      <c r="AS170" s="18">
        <v>1.09E-2</v>
      </c>
      <c r="AT170" s="17">
        <v>0.28000000000000003</v>
      </c>
      <c r="AU170" s="18">
        <v>0.28000000000000003</v>
      </c>
      <c r="AV170" s="10">
        <v>39448592</v>
      </c>
      <c r="AW170" s="11">
        <v>40919860</v>
      </c>
      <c r="AX170" s="10">
        <v>3691010.39</v>
      </c>
      <c r="AY170" s="11">
        <v>3953169.73</v>
      </c>
      <c r="AZ170" s="35">
        <v>3882728</v>
      </c>
      <c r="BA170" s="36">
        <v>4074251</v>
      </c>
      <c r="BB170" s="37">
        <v>33000000</v>
      </c>
      <c r="BC170" s="38">
        <v>33000000</v>
      </c>
      <c r="BD170" s="10">
        <v>138556472.1502564</v>
      </c>
      <c r="BE170" s="11">
        <v>141827096.25010031</v>
      </c>
      <c r="BF170" s="10">
        <v>144086276</v>
      </c>
      <c r="BG170" s="11">
        <v>149068380</v>
      </c>
      <c r="BH170" s="17">
        <v>2.1999999999999999E-2</v>
      </c>
      <c r="BI170" s="18">
        <v>2.81E-2</v>
      </c>
      <c r="BJ170" s="17">
        <v>0.28000000000000003</v>
      </c>
      <c r="BK170" s="18">
        <v>0.28000000000000003</v>
      </c>
      <c r="BL170" s="10">
        <v>40451600</v>
      </c>
      <c r="BM170" s="11">
        <v>41850304</v>
      </c>
      <c r="BN170" s="10">
        <v>3882727.5419999999</v>
      </c>
      <c r="BO170" s="11">
        <v>4074250.7949999999</v>
      </c>
      <c r="BP170" s="77">
        <f t="shared" si="37"/>
        <v>-5717467.5099999979</v>
      </c>
    </row>
    <row r="171" spans="1:68">
      <c r="A171" s="3" t="s">
        <v>333</v>
      </c>
      <c r="B171" s="3" t="s">
        <v>334</v>
      </c>
      <c r="C171" s="3" t="str">
        <f t="shared" si="36"/>
        <v>33211 - Northport</v>
      </c>
      <c r="D171" s="19">
        <v>175075</v>
      </c>
      <c r="E171" s="20">
        <v>177185</v>
      </c>
      <c r="F171" s="21">
        <v>300000</v>
      </c>
      <c r="G171" s="22">
        <v>300000</v>
      </c>
      <c r="H171" s="10">
        <v>3075452.6838263613</v>
      </c>
      <c r="I171" s="11">
        <v>3324972.6371309552</v>
      </c>
      <c r="J171" s="10">
        <v>3314220</v>
      </c>
      <c r="K171" s="11">
        <v>3390727</v>
      </c>
      <c r="L171" s="17">
        <v>4.2700000000000002E-2</v>
      </c>
      <c r="M171" s="18">
        <v>1.09E-2</v>
      </c>
      <c r="N171" s="17">
        <v>0.28000000000000003</v>
      </c>
      <c r="O171" s="18">
        <v>0.28000000000000003</v>
      </c>
      <c r="P171" s="10">
        <v>908943</v>
      </c>
      <c r="Q171" s="11">
        <v>929925</v>
      </c>
      <c r="R171" s="10">
        <v>175074.60699999999</v>
      </c>
      <c r="S171" s="11">
        <v>177184.62599999999</v>
      </c>
      <c r="T171" s="35">
        <v>132993</v>
      </c>
      <c r="U171" s="36">
        <v>135407</v>
      </c>
      <c r="V171" s="37">
        <v>300000</v>
      </c>
      <c r="W171" s="38">
        <v>300000</v>
      </c>
      <c r="X171" s="10">
        <v>2834478.0645631072</v>
      </c>
      <c r="Y171" s="11">
        <v>2880397.7732284265</v>
      </c>
      <c r="Z171" s="10">
        <v>2947602</v>
      </c>
      <c r="AA171" s="11">
        <v>3027463</v>
      </c>
      <c r="AB171" s="17">
        <v>2.1999999999999999E-2</v>
      </c>
      <c r="AC171" s="18">
        <v>2.81E-2</v>
      </c>
      <c r="AD171" s="17">
        <v>0.24</v>
      </c>
      <c r="AE171" s="18">
        <v>0.24</v>
      </c>
      <c r="AF171" s="10">
        <v>692910</v>
      </c>
      <c r="AG171" s="11">
        <v>711684</v>
      </c>
      <c r="AH171" s="10">
        <v>132993.446</v>
      </c>
      <c r="AI171" s="11">
        <v>135407.33799999999</v>
      </c>
      <c r="AJ171" s="19">
        <v>175075</v>
      </c>
      <c r="AK171" s="20">
        <v>177185</v>
      </c>
      <c r="AL171" s="21">
        <v>300000</v>
      </c>
      <c r="AM171" s="22">
        <v>300000</v>
      </c>
      <c r="AN171" s="10">
        <v>3075452.6838263613</v>
      </c>
      <c r="AO171" s="11">
        <v>3324972.6371309552</v>
      </c>
      <c r="AP171" s="10">
        <v>3314220</v>
      </c>
      <c r="AQ171" s="11">
        <v>3390727</v>
      </c>
      <c r="AR171" s="17">
        <v>4.2700000000000002E-2</v>
      </c>
      <c r="AS171" s="18">
        <v>1.09E-2</v>
      </c>
      <c r="AT171" s="17">
        <v>0.28000000000000003</v>
      </c>
      <c r="AU171" s="18">
        <v>0.28000000000000003</v>
      </c>
      <c r="AV171" s="10">
        <v>908943</v>
      </c>
      <c r="AW171" s="11">
        <v>929925</v>
      </c>
      <c r="AX171" s="10">
        <v>175074.60699999999</v>
      </c>
      <c r="AY171" s="11">
        <v>177184.62599999999</v>
      </c>
      <c r="AZ171" s="35">
        <v>169210</v>
      </c>
      <c r="BA171" s="36">
        <v>172190</v>
      </c>
      <c r="BB171" s="37">
        <v>300000</v>
      </c>
      <c r="BC171" s="38">
        <v>300000</v>
      </c>
      <c r="BD171" s="10">
        <v>3184043.5235766768</v>
      </c>
      <c r="BE171" s="11">
        <v>3232334.5857407814</v>
      </c>
      <c r="BF171" s="10">
        <v>3311119</v>
      </c>
      <c r="BG171" s="11">
        <v>3397368</v>
      </c>
      <c r="BH171" s="17">
        <v>2.1999999999999999E-2</v>
      </c>
      <c r="BI171" s="18">
        <v>2.81E-2</v>
      </c>
      <c r="BJ171" s="17">
        <v>0.28000000000000003</v>
      </c>
      <c r="BK171" s="18">
        <v>0.28000000000000003</v>
      </c>
      <c r="BL171" s="10">
        <v>908092</v>
      </c>
      <c r="BM171" s="11">
        <v>931746</v>
      </c>
      <c r="BN171" s="10">
        <v>169210.10399999999</v>
      </c>
      <c r="BO171" s="11">
        <v>172189.606</v>
      </c>
      <c r="BP171" s="77">
        <f t="shared" si="37"/>
        <v>0</v>
      </c>
    </row>
    <row r="172" spans="1:68">
      <c r="A172" s="3" t="s">
        <v>335</v>
      </c>
      <c r="B172" s="3" t="s">
        <v>336</v>
      </c>
      <c r="C172" s="3" t="str">
        <f t="shared" si="36"/>
        <v>17417 - Northshore</v>
      </c>
      <c r="D172" s="19">
        <v>0</v>
      </c>
      <c r="E172" s="20">
        <v>0</v>
      </c>
      <c r="F172" s="21">
        <v>49500000</v>
      </c>
      <c r="G172" s="22">
        <v>49500000</v>
      </c>
      <c r="H172" s="10">
        <v>178130098.02553964</v>
      </c>
      <c r="I172" s="11">
        <v>192354771.05457404</v>
      </c>
      <c r="J172" s="10">
        <v>191959471</v>
      </c>
      <c r="K172" s="11">
        <v>196158747</v>
      </c>
      <c r="L172" s="17">
        <v>4.2700000000000002E-2</v>
      </c>
      <c r="M172" s="18">
        <v>1.09E-2</v>
      </c>
      <c r="N172" s="17">
        <v>0.28900000000000003</v>
      </c>
      <c r="O172" s="18">
        <v>0.28900000000000003</v>
      </c>
      <c r="P172" s="10">
        <v>55507594</v>
      </c>
      <c r="Q172" s="11">
        <v>56721870</v>
      </c>
      <c r="R172" s="10">
        <v>0</v>
      </c>
      <c r="S172" s="11">
        <v>0</v>
      </c>
      <c r="T172" s="35">
        <v>0</v>
      </c>
      <c r="U172" s="36">
        <v>0</v>
      </c>
      <c r="V172" s="37">
        <v>42799660</v>
      </c>
      <c r="W172" s="38">
        <v>45012993</v>
      </c>
      <c r="X172" s="10">
        <v>165196237.76789686</v>
      </c>
      <c r="Y172" s="11">
        <v>171896568.52697983</v>
      </c>
      <c r="Z172" s="10">
        <v>171789238</v>
      </c>
      <c r="AA172" s="11">
        <v>180673113</v>
      </c>
      <c r="AB172" s="17">
        <v>2.1999999999999999E-2</v>
      </c>
      <c r="AC172" s="18">
        <v>2.81E-2</v>
      </c>
      <c r="AD172" s="17">
        <v>0.24899999999999997</v>
      </c>
      <c r="AE172" s="18">
        <v>0.24899999999999997</v>
      </c>
      <c r="AF172" s="10">
        <v>42799660</v>
      </c>
      <c r="AG172" s="11">
        <v>45012993</v>
      </c>
      <c r="AH172" s="10">
        <v>0</v>
      </c>
      <c r="AI172" s="11">
        <v>0</v>
      </c>
      <c r="AJ172" s="19">
        <v>0</v>
      </c>
      <c r="AK172" s="20">
        <v>0</v>
      </c>
      <c r="AL172" s="21">
        <v>49500000</v>
      </c>
      <c r="AM172" s="22">
        <v>49500000</v>
      </c>
      <c r="AN172" s="10">
        <v>178130098.02553964</v>
      </c>
      <c r="AO172" s="11">
        <v>192354771.05457404</v>
      </c>
      <c r="AP172" s="10">
        <v>191959471</v>
      </c>
      <c r="AQ172" s="11">
        <v>196158747</v>
      </c>
      <c r="AR172" s="17">
        <v>4.2700000000000002E-2</v>
      </c>
      <c r="AS172" s="18">
        <v>1.09E-2</v>
      </c>
      <c r="AT172" s="17">
        <v>0.28900000000000003</v>
      </c>
      <c r="AU172" s="18">
        <v>0.28900000000000003</v>
      </c>
      <c r="AV172" s="10">
        <v>55507594</v>
      </c>
      <c r="AW172" s="11">
        <v>56721870</v>
      </c>
      <c r="AX172" s="10">
        <v>0</v>
      </c>
      <c r="AY172" s="11">
        <v>0</v>
      </c>
      <c r="AZ172" s="35">
        <v>0</v>
      </c>
      <c r="BA172" s="36">
        <v>0</v>
      </c>
      <c r="BB172" s="37">
        <v>49500000</v>
      </c>
      <c r="BC172" s="38">
        <v>49500000</v>
      </c>
      <c r="BD172" s="10">
        <v>190197880.73280376</v>
      </c>
      <c r="BE172" s="11">
        <v>197084912.88762879</v>
      </c>
      <c r="BF172" s="10">
        <v>197788699</v>
      </c>
      <c r="BG172" s="11">
        <v>207147502</v>
      </c>
      <c r="BH172" s="17">
        <v>2.1999999999999999E-2</v>
      </c>
      <c r="BI172" s="18">
        <v>2.81E-2</v>
      </c>
      <c r="BJ172" s="17">
        <v>0.28900000000000003</v>
      </c>
      <c r="BK172" s="18">
        <v>0.28900000000000003</v>
      </c>
      <c r="BL172" s="10">
        <v>57193192</v>
      </c>
      <c r="BM172" s="11">
        <v>59899412</v>
      </c>
      <c r="BN172" s="10">
        <v>0</v>
      </c>
      <c r="BO172" s="11">
        <v>0</v>
      </c>
      <c r="BP172" s="77">
        <f t="shared" si="37"/>
        <v>-6700340</v>
      </c>
    </row>
    <row r="173" spans="1:68">
      <c r="A173" s="3" t="s">
        <v>337</v>
      </c>
      <c r="B173" s="3" t="s">
        <v>338</v>
      </c>
      <c r="C173" s="3" t="str">
        <f t="shared" si="36"/>
        <v>15201 - Oak Harbor</v>
      </c>
      <c r="D173" s="19">
        <v>2133722</v>
      </c>
      <c r="E173" s="20">
        <v>2350637</v>
      </c>
      <c r="F173" s="21">
        <v>7750000</v>
      </c>
      <c r="G173" s="22">
        <v>7750000</v>
      </c>
      <c r="H173" s="10">
        <v>49827520.7922168</v>
      </c>
      <c r="I173" s="11">
        <v>55293492.318513714</v>
      </c>
      <c r="J173" s="10">
        <v>53695948</v>
      </c>
      <c r="K173" s="11">
        <v>56386967</v>
      </c>
      <c r="L173" s="17">
        <v>4.2700000000000002E-2</v>
      </c>
      <c r="M173" s="18">
        <v>1.09E-2</v>
      </c>
      <c r="N173" s="17">
        <v>0.28000000000000003</v>
      </c>
      <c r="O173" s="18">
        <v>0.28000000000000003</v>
      </c>
      <c r="P173" s="10">
        <v>15029757</v>
      </c>
      <c r="Q173" s="11">
        <v>15782987</v>
      </c>
      <c r="R173" s="10">
        <v>2133722.02</v>
      </c>
      <c r="S173" s="11">
        <v>2350637.415</v>
      </c>
      <c r="T173" s="35">
        <v>1758612</v>
      </c>
      <c r="U173" s="36">
        <v>1863121</v>
      </c>
      <c r="V173" s="37">
        <v>7750000</v>
      </c>
      <c r="W173" s="38">
        <v>7750000</v>
      </c>
      <c r="X173" s="10">
        <v>46819790.657276809</v>
      </c>
      <c r="Y173" s="11">
        <v>48219113.596877672</v>
      </c>
      <c r="Z173" s="10">
        <v>48688374</v>
      </c>
      <c r="AA173" s="11">
        <v>50681043</v>
      </c>
      <c r="AB173" s="17">
        <v>2.1999999999999999E-2</v>
      </c>
      <c r="AC173" s="18">
        <v>2.81E-2</v>
      </c>
      <c r="AD173" s="17">
        <v>0.24</v>
      </c>
      <c r="AE173" s="18">
        <v>0.24</v>
      </c>
      <c r="AF173" s="10">
        <v>11681240</v>
      </c>
      <c r="AG173" s="11">
        <v>12159318</v>
      </c>
      <c r="AH173" s="10">
        <v>1758611.6969999999</v>
      </c>
      <c r="AI173" s="11">
        <v>1863121.3060000001</v>
      </c>
      <c r="AJ173" s="19">
        <v>2133722</v>
      </c>
      <c r="AK173" s="20">
        <v>2350637</v>
      </c>
      <c r="AL173" s="21">
        <v>7750000</v>
      </c>
      <c r="AM173" s="22">
        <v>7750000</v>
      </c>
      <c r="AN173" s="10">
        <v>49827520.7922168</v>
      </c>
      <c r="AO173" s="11">
        <v>55293492.318513714</v>
      </c>
      <c r="AP173" s="10">
        <v>53695948</v>
      </c>
      <c r="AQ173" s="11">
        <v>56386967</v>
      </c>
      <c r="AR173" s="17">
        <v>4.2700000000000002E-2</v>
      </c>
      <c r="AS173" s="18">
        <v>1.09E-2</v>
      </c>
      <c r="AT173" s="17">
        <v>0.28000000000000003</v>
      </c>
      <c r="AU173" s="18">
        <v>0.28000000000000003</v>
      </c>
      <c r="AV173" s="10">
        <v>15029757</v>
      </c>
      <c r="AW173" s="11">
        <v>15782987</v>
      </c>
      <c r="AX173" s="10">
        <v>2133722.02</v>
      </c>
      <c r="AY173" s="11">
        <v>2350637.415</v>
      </c>
      <c r="AZ173" s="35">
        <v>2305890</v>
      </c>
      <c r="BA173" s="36">
        <v>2431475</v>
      </c>
      <c r="BB173" s="37">
        <v>7750000</v>
      </c>
      <c r="BC173" s="38">
        <v>7750000</v>
      </c>
      <c r="BD173" s="10">
        <v>53525059.464910328</v>
      </c>
      <c r="BE173" s="11">
        <v>54977250.314293966</v>
      </c>
      <c r="BF173" s="10">
        <v>55661250</v>
      </c>
      <c r="BG173" s="11">
        <v>57784231</v>
      </c>
      <c r="BH173" s="17">
        <v>2.1999999999999999E-2</v>
      </c>
      <c r="BI173" s="18">
        <v>2.81E-2</v>
      </c>
      <c r="BJ173" s="17">
        <v>0.28000000000000003</v>
      </c>
      <c r="BK173" s="18">
        <v>0.28000000000000003</v>
      </c>
      <c r="BL173" s="10">
        <v>15579855</v>
      </c>
      <c r="BM173" s="11">
        <v>16174088</v>
      </c>
      <c r="BN173" s="10">
        <v>2305890.1549999998</v>
      </c>
      <c r="BO173" s="11">
        <v>2431474.66</v>
      </c>
      <c r="BP173" s="77">
        <f t="shared" si="37"/>
        <v>0</v>
      </c>
    </row>
    <row r="174" spans="1:68">
      <c r="A174" s="3" t="s">
        <v>339</v>
      </c>
      <c r="B174" s="3" t="s">
        <v>340</v>
      </c>
      <c r="C174" s="3" t="str">
        <f t="shared" si="36"/>
        <v>38324 - Oakesdale</v>
      </c>
      <c r="D174" s="19">
        <v>11619</v>
      </c>
      <c r="E174" s="20">
        <v>7053</v>
      </c>
      <c r="F174" s="21">
        <v>564440</v>
      </c>
      <c r="G174" s="22">
        <v>564440</v>
      </c>
      <c r="H174" s="10">
        <v>2211874.5329999998</v>
      </c>
      <c r="I174" s="11">
        <v>2376212.8578372225</v>
      </c>
      <c r="J174" s="10">
        <v>2383596</v>
      </c>
      <c r="K174" s="11">
        <v>2423204</v>
      </c>
      <c r="L174" s="17">
        <v>4.2700000000000002E-2</v>
      </c>
      <c r="M174" s="18">
        <v>1.09E-2</v>
      </c>
      <c r="N174" s="17">
        <v>0.28000000000000003</v>
      </c>
      <c r="O174" s="18">
        <v>0.28000000000000003</v>
      </c>
      <c r="P174" s="10">
        <v>667239</v>
      </c>
      <c r="Q174" s="11">
        <v>678326</v>
      </c>
      <c r="R174" s="10">
        <v>11618.572</v>
      </c>
      <c r="S174" s="11">
        <v>7052.9309999999996</v>
      </c>
      <c r="T174" s="35">
        <v>2905</v>
      </c>
      <c r="U174" s="36">
        <v>0</v>
      </c>
      <c r="V174" s="37">
        <v>503890.53600000002</v>
      </c>
      <c r="W174" s="38">
        <v>510307</v>
      </c>
      <c r="X174" s="10">
        <v>2031120.8148921537</v>
      </c>
      <c r="Y174" s="11">
        <v>2023500.2969902765</v>
      </c>
      <c r="Z174" s="10">
        <v>2112183</v>
      </c>
      <c r="AA174" s="11">
        <v>2126814</v>
      </c>
      <c r="AB174" s="17">
        <v>2.1999999999999999E-2</v>
      </c>
      <c r="AC174" s="18">
        <v>2.81E-2</v>
      </c>
      <c r="AD174" s="17">
        <v>0.24</v>
      </c>
      <c r="AE174" s="18">
        <v>0.24</v>
      </c>
      <c r="AF174" s="10">
        <v>506796</v>
      </c>
      <c r="AG174" s="11">
        <v>510307</v>
      </c>
      <c r="AH174" s="10">
        <v>2905.4639999999999</v>
      </c>
      <c r="AI174" s="11">
        <v>0</v>
      </c>
      <c r="AJ174" s="19">
        <v>11619</v>
      </c>
      <c r="AK174" s="20">
        <v>7053</v>
      </c>
      <c r="AL174" s="21">
        <v>564440</v>
      </c>
      <c r="AM174" s="22">
        <v>564440</v>
      </c>
      <c r="AN174" s="10">
        <v>2211874.5329999998</v>
      </c>
      <c r="AO174" s="11">
        <v>2376212.8578372225</v>
      </c>
      <c r="AP174" s="10">
        <v>2383596</v>
      </c>
      <c r="AQ174" s="11">
        <v>2423204</v>
      </c>
      <c r="AR174" s="17">
        <v>4.2700000000000002E-2</v>
      </c>
      <c r="AS174" s="18">
        <v>1.09E-2</v>
      </c>
      <c r="AT174" s="17">
        <v>0.28000000000000003</v>
      </c>
      <c r="AU174" s="18">
        <v>0.28000000000000003</v>
      </c>
      <c r="AV174" s="10">
        <v>667239</v>
      </c>
      <c r="AW174" s="11">
        <v>678326</v>
      </c>
      <c r="AX174" s="10">
        <v>11618.572</v>
      </c>
      <c r="AY174" s="11">
        <v>7052.9309999999996</v>
      </c>
      <c r="AZ174" s="35">
        <v>0</v>
      </c>
      <c r="BA174" s="36">
        <v>0</v>
      </c>
      <c r="BB174" s="37">
        <v>564440</v>
      </c>
      <c r="BC174" s="38">
        <v>564440</v>
      </c>
      <c r="BD174" s="10">
        <v>2235036.7652257569</v>
      </c>
      <c r="BE174" s="11">
        <v>2228465.2295106864</v>
      </c>
      <c r="BF174" s="10">
        <v>2324237</v>
      </c>
      <c r="BG174" s="11">
        <v>2342244</v>
      </c>
      <c r="BH174" s="17">
        <v>2.1999999999999999E-2</v>
      </c>
      <c r="BI174" s="18">
        <v>2.81E-2</v>
      </c>
      <c r="BJ174" s="17">
        <v>0.28000000000000003</v>
      </c>
      <c r="BK174" s="18">
        <v>0.28000000000000003</v>
      </c>
      <c r="BL174" s="10">
        <v>650622</v>
      </c>
      <c r="BM174" s="11">
        <v>655663</v>
      </c>
      <c r="BN174" s="10">
        <v>0</v>
      </c>
      <c r="BO174" s="11">
        <v>0</v>
      </c>
      <c r="BP174" s="77">
        <f t="shared" si="37"/>
        <v>-60549.463999999978</v>
      </c>
    </row>
    <row r="175" spans="1:68">
      <c r="A175" s="3" t="s">
        <v>341</v>
      </c>
      <c r="B175" s="3" t="s">
        <v>342</v>
      </c>
      <c r="C175" s="3" t="str">
        <f t="shared" si="36"/>
        <v>14400 - Oakville</v>
      </c>
      <c r="D175" s="19">
        <v>220357</v>
      </c>
      <c r="E175" s="20">
        <v>223873</v>
      </c>
      <c r="F175" s="21">
        <v>376400</v>
      </c>
      <c r="G175" s="22">
        <v>376400</v>
      </c>
      <c r="H175" s="10">
        <v>3193929.4381927359</v>
      </c>
      <c r="I175" s="11">
        <v>3454089.7490891325</v>
      </c>
      <c r="J175" s="10">
        <v>3441895</v>
      </c>
      <c r="K175" s="11">
        <v>3522397</v>
      </c>
      <c r="L175" s="17">
        <v>4.2700000000000002E-2</v>
      </c>
      <c r="M175" s="18">
        <v>1.09E-2</v>
      </c>
      <c r="N175" s="17">
        <v>0.28000000000000003</v>
      </c>
      <c r="O175" s="18">
        <v>0.28000000000000003</v>
      </c>
      <c r="P175" s="10">
        <v>969267</v>
      </c>
      <c r="Q175" s="11">
        <v>991936</v>
      </c>
      <c r="R175" s="10">
        <v>220356.67</v>
      </c>
      <c r="S175" s="11">
        <v>223872.677</v>
      </c>
      <c r="T175" s="35">
        <v>167204</v>
      </c>
      <c r="U175" s="36">
        <v>165072</v>
      </c>
      <c r="V175" s="37">
        <v>376400</v>
      </c>
      <c r="W175" s="38">
        <v>376400</v>
      </c>
      <c r="X175" s="10">
        <v>2929078.2574717868</v>
      </c>
      <c r="Y175" s="11">
        <v>2933821.3275388409</v>
      </c>
      <c r="Z175" s="10">
        <v>3045978</v>
      </c>
      <c r="AA175" s="11">
        <v>3083614</v>
      </c>
      <c r="AB175" s="17">
        <v>2.1999999999999999E-2</v>
      </c>
      <c r="AC175" s="18">
        <v>2.81E-2</v>
      </c>
      <c r="AD175" s="17">
        <v>0.24</v>
      </c>
      <c r="AE175" s="18">
        <v>0.24</v>
      </c>
      <c r="AF175" s="10">
        <v>735234</v>
      </c>
      <c r="AG175" s="11">
        <v>744318</v>
      </c>
      <c r="AH175" s="10">
        <v>167204.299</v>
      </c>
      <c r="AI175" s="11">
        <v>165071.86300000001</v>
      </c>
      <c r="AJ175" s="19">
        <v>220357</v>
      </c>
      <c r="AK175" s="20">
        <v>223873</v>
      </c>
      <c r="AL175" s="21">
        <v>376400</v>
      </c>
      <c r="AM175" s="22">
        <v>376400</v>
      </c>
      <c r="AN175" s="10">
        <v>3193929.4381927359</v>
      </c>
      <c r="AO175" s="11">
        <v>3454089.7490891325</v>
      </c>
      <c r="AP175" s="10">
        <v>3441895</v>
      </c>
      <c r="AQ175" s="11">
        <v>3522397</v>
      </c>
      <c r="AR175" s="17">
        <v>4.2700000000000002E-2</v>
      </c>
      <c r="AS175" s="18">
        <v>1.09E-2</v>
      </c>
      <c r="AT175" s="17">
        <v>0.28000000000000003</v>
      </c>
      <c r="AU175" s="18">
        <v>0.28000000000000003</v>
      </c>
      <c r="AV175" s="10">
        <v>969267</v>
      </c>
      <c r="AW175" s="11">
        <v>991936</v>
      </c>
      <c r="AX175" s="10">
        <v>220356.67</v>
      </c>
      <c r="AY175" s="11">
        <v>223872.677</v>
      </c>
      <c r="AZ175" s="35">
        <v>213076</v>
      </c>
      <c r="BA175" s="36">
        <v>211041</v>
      </c>
      <c r="BB175" s="37">
        <v>376400</v>
      </c>
      <c r="BC175" s="38">
        <v>376400</v>
      </c>
      <c r="BD175" s="10">
        <v>3295021.5510857636</v>
      </c>
      <c r="BE175" s="11">
        <v>3302528.3276678389</v>
      </c>
      <c r="BF175" s="10">
        <v>3426526</v>
      </c>
      <c r="BG175" s="11">
        <v>3471146</v>
      </c>
      <c r="BH175" s="17">
        <v>2.1999999999999999E-2</v>
      </c>
      <c r="BI175" s="18">
        <v>2.81E-2</v>
      </c>
      <c r="BJ175" s="17">
        <v>0.28000000000000003</v>
      </c>
      <c r="BK175" s="18">
        <v>0.28000000000000003</v>
      </c>
      <c r="BL175" s="10">
        <v>964938</v>
      </c>
      <c r="BM175" s="11">
        <v>977504</v>
      </c>
      <c r="BN175" s="10">
        <v>213076.00399999999</v>
      </c>
      <c r="BO175" s="11">
        <v>211041.128</v>
      </c>
      <c r="BP175" s="77">
        <f t="shared" si="37"/>
        <v>0</v>
      </c>
    </row>
    <row r="176" spans="1:68">
      <c r="A176" s="3" t="s">
        <v>343</v>
      </c>
      <c r="B176" s="3" t="s">
        <v>344</v>
      </c>
      <c r="C176" s="3" t="str">
        <f t="shared" si="36"/>
        <v>25101 - Ocean Beach</v>
      </c>
      <c r="D176" s="19">
        <v>0</v>
      </c>
      <c r="E176" s="20">
        <v>0</v>
      </c>
      <c r="F176" s="21">
        <v>2934068</v>
      </c>
      <c r="G176" s="22">
        <v>2934068</v>
      </c>
      <c r="H176" s="10">
        <v>10568594.514243325</v>
      </c>
      <c r="I176" s="11">
        <v>11455048.618001243</v>
      </c>
      <c r="J176" s="10">
        <v>11389102</v>
      </c>
      <c r="K176" s="11">
        <v>11681582</v>
      </c>
      <c r="L176" s="17">
        <v>4.2700000000000002E-2</v>
      </c>
      <c r="M176" s="18">
        <v>1.09E-2</v>
      </c>
      <c r="N176" s="17">
        <v>0.28000000000000003</v>
      </c>
      <c r="O176" s="18">
        <v>0.28000000000000003</v>
      </c>
      <c r="P176" s="10">
        <v>3190296</v>
      </c>
      <c r="Q176" s="11">
        <v>3272225</v>
      </c>
      <c r="R176" s="10">
        <v>0</v>
      </c>
      <c r="S176" s="11">
        <v>0</v>
      </c>
      <c r="T176" s="35">
        <v>0</v>
      </c>
      <c r="U176" s="36">
        <v>0</v>
      </c>
      <c r="V176" s="37">
        <v>2427720</v>
      </c>
      <c r="W176" s="38">
        <v>2476024</v>
      </c>
      <c r="X176" s="10">
        <v>9723177.4062928706</v>
      </c>
      <c r="Y176" s="11">
        <v>9811466.8127080891</v>
      </c>
      <c r="Z176" s="10">
        <v>10111230</v>
      </c>
      <c r="AA176" s="11">
        <v>10312412</v>
      </c>
      <c r="AB176" s="17">
        <v>2.1999999999999999E-2</v>
      </c>
      <c r="AC176" s="18">
        <v>2.81E-2</v>
      </c>
      <c r="AD176" s="17">
        <v>0.24</v>
      </c>
      <c r="AE176" s="18">
        <v>0.24</v>
      </c>
      <c r="AF176" s="10">
        <v>2427720</v>
      </c>
      <c r="AG176" s="11">
        <v>2476024</v>
      </c>
      <c r="AH176" s="10">
        <v>0</v>
      </c>
      <c r="AI176" s="11">
        <v>0</v>
      </c>
      <c r="AJ176" s="19">
        <v>0</v>
      </c>
      <c r="AK176" s="20">
        <v>0</v>
      </c>
      <c r="AL176" s="21">
        <v>2934068</v>
      </c>
      <c r="AM176" s="22">
        <v>2934068</v>
      </c>
      <c r="AN176" s="10">
        <v>10568594.514243325</v>
      </c>
      <c r="AO176" s="11">
        <v>11455048.618001243</v>
      </c>
      <c r="AP176" s="10">
        <v>11389102</v>
      </c>
      <c r="AQ176" s="11">
        <v>11681582</v>
      </c>
      <c r="AR176" s="17">
        <v>4.2700000000000002E-2</v>
      </c>
      <c r="AS176" s="18">
        <v>1.09E-2</v>
      </c>
      <c r="AT176" s="17">
        <v>0.28000000000000003</v>
      </c>
      <c r="AU176" s="18">
        <v>0.28000000000000003</v>
      </c>
      <c r="AV176" s="10">
        <v>3190296</v>
      </c>
      <c r="AW176" s="11">
        <v>3272225</v>
      </c>
      <c r="AX176" s="10">
        <v>0</v>
      </c>
      <c r="AY176" s="11">
        <v>0</v>
      </c>
      <c r="AZ176" s="35">
        <v>0</v>
      </c>
      <c r="BA176" s="36">
        <v>0</v>
      </c>
      <c r="BB176" s="37">
        <v>2934068</v>
      </c>
      <c r="BC176" s="38">
        <v>2934068</v>
      </c>
      <c r="BD176" s="10">
        <v>11029357.017693276</v>
      </c>
      <c r="BE176" s="11">
        <v>11126591.10214917</v>
      </c>
      <c r="BF176" s="10">
        <v>11469540</v>
      </c>
      <c r="BG176" s="11">
        <v>11694683</v>
      </c>
      <c r="BH176" s="17">
        <v>2.1999999999999999E-2</v>
      </c>
      <c r="BI176" s="18">
        <v>2.81E-2</v>
      </c>
      <c r="BJ176" s="17">
        <v>0.28000000000000003</v>
      </c>
      <c r="BK176" s="18">
        <v>0.28000000000000003</v>
      </c>
      <c r="BL176" s="10">
        <v>3212828</v>
      </c>
      <c r="BM176" s="11">
        <v>3275894</v>
      </c>
      <c r="BN176" s="10">
        <v>0</v>
      </c>
      <c r="BO176" s="11">
        <v>0</v>
      </c>
      <c r="BP176" s="77">
        <f t="shared" si="37"/>
        <v>-506348</v>
      </c>
    </row>
    <row r="177" spans="1:68">
      <c r="A177" s="3" t="s">
        <v>345</v>
      </c>
      <c r="B177" s="3" t="s">
        <v>346</v>
      </c>
      <c r="C177" s="3" t="str">
        <f t="shared" si="36"/>
        <v>14172 - Ocosta</v>
      </c>
      <c r="D177" s="19">
        <v>0</v>
      </c>
      <c r="E177" s="20">
        <v>0</v>
      </c>
      <c r="F177" s="21">
        <v>1817000</v>
      </c>
      <c r="G177" s="22">
        <v>1817000</v>
      </c>
      <c r="H177" s="10">
        <v>7284214.6455919454</v>
      </c>
      <c r="I177" s="11">
        <v>7893913.5057601184</v>
      </c>
      <c r="J177" s="10">
        <v>7849735</v>
      </c>
      <c r="K177" s="11">
        <v>8050022</v>
      </c>
      <c r="L177" s="17">
        <v>4.2700000000000002E-2</v>
      </c>
      <c r="M177" s="18">
        <v>1.09E-2</v>
      </c>
      <c r="N177" s="17">
        <v>0.28000000000000003</v>
      </c>
      <c r="O177" s="18">
        <v>0.28000000000000003</v>
      </c>
      <c r="P177" s="10">
        <v>2203345</v>
      </c>
      <c r="Q177" s="11">
        <v>2259563</v>
      </c>
      <c r="R177" s="10">
        <v>0</v>
      </c>
      <c r="S177" s="11">
        <v>0</v>
      </c>
      <c r="T177" s="35">
        <v>0</v>
      </c>
      <c r="U177" s="36">
        <v>0</v>
      </c>
      <c r="V177" s="37">
        <v>1670277</v>
      </c>
      <c r="W177" s="38">
        <v>1696476</v>
      </c>
      <c r="X177" s="10">
        <v>6675932.7341885036</v>
      </c>
      <c r="Y177" s="11">
        <v>6708737.0359478798</v>
      </c>
      <c r="Z177" s="10">
        <v>6942370</v>
      </c>
      <c r="AA177" s="11">
        <v>7051266</v>
      </c>
      <c r="AB177" s="17">
        <v>2.1999999999999999E-2</v>
      </c>
      <c r="AC177" s="18">
        <v>2.81E-2</v>
      </c>
      <c r="AD177" s="17">
        <v>0.24</v>
      </c>
      <c r="AE177" s="18">
        <v>0.24</v>
      </c>
      <c r="AF177" s="10">
        <v>1670277</v>
      </c>
      <c r="AG177" s="11">
        <v>1696476</v>
      </c>
      <c r="AH177" s="10">
        <v>0</v>
      </c>
      <c r="AI177" s="11">
        <v>0</v>
      </c>
      <c r="AJ177" s="19">
        <v>0</v>
      </c>
      <c r="AK177" s="20">
        <v>0</v>
      </c>
      <c r="AL177" s="21">
        <v>1817000</v>
      </c>
      <c r="AM177" s="22">
        <v>1817000</v>
      </c>
      <c r="AN177" s="10">
        <v>7284214.6455919454</v>
      </c>
      <c r="AO177" s="11">
        <v>7893913.5057601184</v>
      </c>
      <c r="AP177" s="10">
        <v>7849735</v>
      </c>
      <c r="AQ177" s="11">
        <v>8050022</v>
      </c>
      <c r="AR177" s="17">
        <v>4.2700000000000002E-2</v>
      </c>
      <c r="AS177" s="18">
        <v>1.09E-2</v>
      </c>
      <c r="AT177" s="17">
        <v>0.28000000000000003</v>
      </c>
      <c r="AU177" s="18">
        <v>0.28000000000000003</v>
      </c>
      <c r="AV177" s="10">
        <v>2203345</v>
      </c>
      <c r="AW177" s="11">
        <v>2259563</v>
      </c>
      <c r="AX177" s="10">
        <v>0</v>
      </c>
      <c r="AY177" s="11">
        <v>0</v>
      </c>
      <c r="AZ177" s="35">
        <v>0</v>
      </c>
      <c r="BA177" s="36">
        <v>0</v>
      </c>
      <c r="BB177" s="37">
        <v>1817000</v>
      </c>
      <c r="BC177" s="38">
        <v>1817000</v>
      </c>
      <c r="BD177" s="10">
        <v>7567232.2566577541</v>
      </c>
      <c r="BE177" s="11">
        <v>7606292.117628024</v>
      </c>
      <c r="BF177" s="10">
        <v>7869241</v>
      </c>
      <c r="BG177" s="11">
        <v>7994648</v>
      </c>
      <c r="BH177" s="17">
        <v>2.1999999999999999E-2</v>
      </c>
      <c r="BI177" s="18">
        <v>2.81E-2</v>
      </c>
      <c r="BJ177" s="17">
        <v>0.28000000000000003</v>
      </c>
      <c r="BK177" s="18">
        <v>0.28000000000000003</v>
      </c>
      <c r="BL177" s="10">
        <v>2208819</v>
      </c>
      <c r="BM177" s="11">
        <v>2244020</v>
      </c>
      <c r="BN177" s="10">
        <v>0</v>
      </c>
      <c r="BO177" s="11">
        <v>0</v>
      </c>
      <c r="BP177" s="77">
        <f t="shared" si="37"/>
        <v>-146723</v>
      </c>
    </row>
    <row r="178" spans="1:68">
      <c r="A178" s="3" t="s">
        <v>347</v>
      </c>
      <c r="B178" s="3" t="s">
        <v>348</v>
      </c>
      <c r="C178" s="3" t="str">
        <f t="shared" si="36"/>
        <v>22105 - Odessa</v>
      </c>
      <c r="D178" s="19">
        <v>74134</v>
      </c>
      <c r="E178" s="20">
        <v>78326</v>
      </c>
      <c r="F178" s="21">
        <v>698000</v>
      </c>
      <c r="G178" s="22">
        <v>698000</v>
      </c>
      <c r="H178" s="10">
        <v>3090024.9394939016</v>
      </c>
      <c r="I178" s="11">
        <v>3376268.0165543808</v>
      </c>
      <c r="J178" s="10">
        <v>3329923</v>
      </c>
      <c r="K178" s="11">
        <v>3443037</v>
      </c>
      <c r="L178" s="17">
        <v>4.2700000000000002E-2</v>
      </c>
      <c r="M178" s="18">
        <v>1.09E-2</v>
      </c>
      <c r="N178" s="17">
        <v>0.37670000000000003</v>
      </c>
      <c r="O178" s="18">
        <v>0.37670000000000003</v>
      </c>
      <c r="P178" s="10">
        <v>1254382</v>
      </c>
      <c r="Q178" s="11">
        <v>1296992</v>
      </c>
      <c r="R178" s="10">
        <v>74134.392999999996</v>
      </c>
      <c r="S178" s="11">
        <v>78326.460000000006</v>
      </c>
      <c r="T178" s="35">
        <v>58755</v>
      </c>
      <c r="U178" s="36">
        <v>60743</v>
      </c>
      <c r="V178" s="37">
        <v>698000</v>
      </c>
      <c r="W178" s="38">
        <v>698000</v>
      </c>
      <c r="X178" s="10">
        <v>2868700.5672554155</v>
      </c>
      <c r="Y178" s="11">
        <v>2932852.2840602584</v>
      </c>
      <c r="Z178" s="10">
        <v>2983191</v>
      </c>
      <c r="AA178" s="11">
        <v>3082595</v>
      </c>
      <c r="AB178" s="17">
        <v>2.1999999999999999E-2</v>
      </c>
      <c r="AC178" s="18">
        <v>2.81E-2</v>
      </c>
      <c r="AD178" s="17">
        <v>0.3367</v>
      </c>
      <c r="AE178" s="18">
        <v>0.3367</v>
      </c>
      <c r="AF178" s="10">
        <v>1004440</v>
      </c>
      <c r="AG178" s="11">
        <v>1037910</v>
      </c>
      <c r="AH178" s="10">
        <v>58754.828000000001</v>
      </c>
      <c r="AI178" s="11">
        <v>60742.758000000002</v>
      </c>
      <c r="AJ178" s="19">
        <v>74134</v>
      </c>
      <c r="AK178" s="20">
        <v>78326</v>
      </c>
      <c r="AL178" s="21">
        <v>698000</v>
      </c>
      <c r="AM178" s="22">
        <v>698000</v>
      </c>
      <c r="AN178" s="10">
        <v>3090024.9394939016</v>
      </c>
      <c r="AO178" s="11">
        <v>3376268.0165543808</v>
      </c>
      <c r="AP178" s="10">
        <v>3329923</v>
      </c>
      <c r="AQ178" s="11">
        <v>3443037</v>
      </c>
      <c r="AR178" s="17">
        <v>4.2700000000000002E-2</v>
      </c>
      <c r="AS178" s="18">
        <v>1.09E-2</v>
      </c>
      <c r="AT178" s="17">
        <v>0.37670000000000003</v>
      </c>
      <c r="AU178" s="18">
        <v>0.37670000000000003</v>
      </c>
      <c r="AV178" s="10">
        <v>1254382</v>
      </c>
      <c r="AW178" s="11">
        <v>1296992</v>
      </c>
      <c r="AX178" s="10">
        <v>74134.392999999996</v>
      </c>
      <c r="AY178" s="11">
        <v>78326.460000000006</v>
      </c>
      <c r="AZ178" s="35">
        <v>69417</v>
      </c>
      <c r="BA178" s="36">
        <v>71657</v>
      </c>
      <c r="BB178" s="37">
        <v>698000</v>
      </c>
      <c r="BC178" s="38">
        <v>698000</v>
      </c>
      <c r="BD178" s="10">
        <v>3222222.320118879</v>
      </c>
      <c r="BE178" s="11">
        <v>3288343.2310572164</v>
      </c>
      <c r="BF178" s="10">
        <v>3350822</v>
      </c>
      <c r="BG178" s="11">
        <v>3456237</v>
      </c>
      <c r="BH178" s="17">
        <v>2.1999999999999999E-2</v>
      </c>
      <c r="BI178" s="18">
        <v>2.81E-2</v>
      </c>
      <c r="BJ178" s="17">
        <v>0.37670000000000003</v>
      </c>
      <c r="BK178" s="18">
        <v>0.37670000000000003</v>
      </c>
      <c r="BL178" s="10">
        <v>1262255</v>
      </c>
      <c r="BM178" s="11">
        <v>1301964</v>
      </c>
      <c r="BN178" s="10">
        <v>69416.866999999998</v>
      </c>
      <c r="BO178" s="11">
        <v>71656.520999999993</v>
      </c>
      <c r="BP178" s="77">
        <f t="shared" si="37"/>
        <v>0</v>
      </c>
    </row>
    <row r="179" spans="1:68">
      <c r="A179" s="3" t="s">
        <v>349</v>
      </c>
      <c r="B179" s="3" t="s">
        <v>350</v>
      </c>
      <c r="C179" s="3" t="str">
        <f t="shared" si="36"/>
        <v>24105 - Okanogan</v>
      </c>
      <c r="D179" s="19">
        <v>1102786</v>
      </c>
      <c r="E179" s="20">
        <v>1125879</v>
      </c>
      <c r="F179" s="21">
        <v>919590</v>
      </c>
      <c r="G179" s="22">
        <v>919590</v>
      </c>
      <c r="H179" s="10">
        <v>10724667.7360726</v>
      </c>
      <c r="I179" s="11">
        <v>11590546.095117407</v>
      </c>
      <c r="J179" s="10">
        <v>11557292</v>
      </c>
      <c r="K179" s="11">
        <v>11819759</v>
      </c>
      <c r="L179" s="17">
        <v>4.2700000000000002E-2</v>
      </c>
      <c r="M179" s="18">
        <v>1.09E-2</v>
      </c>
      <c r="N179" s="17">
        <v>0.28000000000000003</v>
      </c>
      <c r="O179" s="18">
        <v>0.28000000000000003</v>
      </c>
      <c r="P179" s="10">
        <v>3236605</v>
      </c>
      <c r="Q179" s="11">
        <v>3310109</v>
      </c>
      <c r="R179" s="10">
        <v>1102786.4539999999</v>
      </c>
      <c r="S179" s="11">
        <v>1125879.3419999999</v>
      </c>
      <c r="T179" s="35">
        <v>840675</v>
      </c>
      <c r="U179" s="36">
        <v>847876</v>
      </c>
      <c r="V179" s="37">
        <v>919590</v>
      </c>
      <c r="W179" s="38">
        <v>919590</v>
      </c>
      <c r="X179" s="10">
        <v>9757839.8734739758</v>
      </c>
      <c r="Y179" s="11">
        <v>9810580.3314152043</v>
      </c>
      <c r="Z179" s="10">
        <v>10147276</v>
      </c>
      <c r="AA179" s="11">
        <v>10311480</v>
      </c>
      <c r="AB179" s="17">
        <v>2.1999999999999999E-2</v>
      </c>
      <c r="AC179" s="18">
        <v>2.81E-2</v>
      </c>
      <c r="AD179" s="17">
        <v>0.24</v>
      </c>
      <c r="AE179" s="18">
        <v>0.24</v>
      </c>
      <c r="AF179" s="10">
        <v>2435770</v>
      </c>
      <c r="AG179" s="11">
        <v>2475186</v>
      </c>
      <c r="AH179" s="10">
        <v>840675.04500000004</v>
      </c>
      <c r="AI179" s="11">
        <v>847876.21400000004</v>
      </c>
      <c r="AJ179" s="19">
        <v>1102786</v>
      </c>
      <c r="AK179" s="20">
        <v>1125879</v>
      </c>
      <c r="AL179" s="21">
        <v>919590</v>
      </c>
      <c r="AM179" s="22">
        <v>919590</v>
      </c>
      <c r="AN179" s="10">
        <v>10724667.7360726</v>
      </c>
      <c r="AO179" s="11">
        <v>11590546.095117407</v>
      </c>
      <c r="AP179" s="10">
        <v>11557292</v>
      </c>
      <c r="AQ179" s="11">
        <v>11819759</v>
      </c>
      <c r="AR179" s="17">
        <v>4.2700000000000002E-2</v>
      </c>
      <c r="AS179" s="18">
        <v>1.09E-2</v>
      </c>
      <c r="AT179" s="17">
        <v>0.28000000000000003</v>
      </c>
      <c r="AU179" s="18">
        <v>0.28000000000000003</v>
      </c>
      <c r="AV179" s="10">
        <v>3236605</v>
      </c>
      <c r="AW179" s="11">
        <v>3310109</v>
      </c>
      <c r="AX179" s="10">
        <v>1102786.4539999999</v>
      </c>
      <c r="AY179" s="11">
        <v>1125879.3419999999</v>
      </c>
      <c r="AZ179" s="35">
        <v>1098226</v>
      </c>
      <c r="BA179" s="36">
        <v>1108996</v>
      </c>
      <c r="BB179" s="37">
        <v>919590</v>
      </c>
      <c r="BC179" s="38">
        <v>919590</v>
      </c>
      <c r="BD179" s="10">
        <v>11144145.69817302</v>
      </c>
      <c r="BE179" s="11">
        <v>11206934.791328859</v>
      </c>
      <c r="BF179" s="10">
        <v>11588910</v>
      </c>
      <c r="BG179" s="11">
        <v>11779129</v>
      </c>
      <c r="BH179" s="17">
        <v>2.1999999999999999E-2</v>
      </c>
      <c r="BI179" s="18">
        <v>2.81E-2</v>
      </c>
      <c r="BJ179" s="17">
        <v>0.28000000000000003</v>
      </c>
      <c r="BK179" s="18">
        <v>0.28000000000000003</v>
      </c>
      <c r="BL179" s="10">
        <v>3245460</v>
      </c>
      <c r="BM179" s="11">
        <v>3298730</v>
      </c>
      <c r="BN179" s="10">
        <v>1098225.6359999999</v>
      </c>
      <c r="BO179" s="11">
        <v>1108995.7379999999</v>
      </c>
      <c r="BP179" s="77">
        <f t="shared" si="37"/>
        <v>0</v>
      </c>
    </row>
    <row r="180" spans="1:68">
      <c r="A180" s="3" t="s">
        <v>351</v>
      </c>
      <c r="B180" s="3" t="s">
        <v>352</v>
      </c>
      <c r="C180" s="3" t="str">
        <f t="shared" si="36"/>
        <v>34111 - Olympia</v>
      </c>
      <c r="D180" s="19">
        <v>0</v>
      </c>
      <c r="E180" s="20">
        <v>0</v>
      </c>
      <c r="F180" s="21">
        <v>23460000</v>
      </c>
      <c r="G180" s="22">
        <v>23460000</v>
      </c>
      <c r="H180" s="10">
        <v>84016174.961221501</v>
      </c>
      <c r="I180" s="11">
        <v>91630340.705828816</v>
      </c>
      <c r="J180" s="10">
        <v>90538885</v>
      </c>
      <c r="K180" s="11">
        <v>93442407</v>
      </c>
      <c r="L180" s="17">
        <v>4.2700000000000002E-2</v>
      </c>
      <c r="M180" s="18">
        <v>1.09E-2</v>
      </c>
      <c r="N180" s="17">
        <v>0.28339999999999999</v>
      </c>
      <c r="O180" s="18">
        <v>0.28339999999999999</v>
      </c>
      <c r="P180" s="10">
        <v>25072593</v>
      </c>
      <c r="Q180" s="11">
        <v>25876654</v>
      </c>
      <c r="R180" s="10">
        <v>0</v>
      </c>
      <c r="S180" s="11">
        <v>0</v>
      </c>
      <c r="T180" s="35">
        <v>0</v>
      </c>
      <c r="U180" s="36">
        <v>0</v>
      </c>
      <c r="V180" s="37">
        <v>19199291</v>
      </c>
      <c r="W180" s="38">
        <v>20007460</v>
      </c>
      <c r="X180" s="10">
        <v>77625525.582404137</v>
      </c>
      <c r="Y180" s="11">
        <v>80035155.594205767</v>
      </c>
      <c r="Z180" s="10">
        <v>80723569</v>
      </c>
      <c r="AA180" s="11">
        <v>84121520</v>
      </c>
      <c r="AB180" s="17">
        <v>2.1999999999999999E-2</v>
      </c>
      <c r="AC180" s="18">
        <v>2.81E-2</v>
      </c>
      <c r="AD180" s="17">
        <v>0.24339999999999998</v>
      </c>
      <c r="AE180" s="18">
        <v>0.24339999999999998</v>
      </c>
      <c r="AF180" s="10">
        <v>19199291</v>
      </c>
      <c r="AG180" s="11">
        <v>20007460</v>
      </c>
      <c r="AH180" s="10">
        <v>0</v>
      </c>
      <c r="AI180" s="11">
        <v>0</v>
      </c>
      <c r="AJ180" s="19">
        <v>0</v>
      </c>
      <c r="AK180" s="20">
        <v>0</v>
      </c>
      <c r="AL180" s="21">
        <v>23460000</v>
      </c>
      <c r="AM180" s="22">
        <v>23460000</v>
      </c>
      <c r="AN180" s="10">
        <v>84016174.961221501</v>
      </c>
      <c r="AO180" s="11">
        <v>91630340.705828816</v>
      </c>
      <c r="AP180" s="10">
        <v>90538885</v>
      </c>
      <c r="AQ180" s="11">
        <v>93442407</v>
      </c>
      <c r="AR180" s="17">
        <v>4.2700000000000002E-2</v>
      </c>
      <c r="AS180" s="18">
        <v>1.09E-2</v>
      </c>
      <c r="AT180" s="17">
        <v>0.28339999999999999</v>
      </c>
      <c r="AU180" s="18">
        <v>0.28339999999999999</v>
      </c>
      <c r="AV180" s="10">
        <v>25072593</v>
      </c>
      <c r="AW180" s="11">
        <v>25876654</v>
      </c>
      <c r="AX180" s="10">
        <v>0</v>
      </c>
      <c r="AY180" s="11">
        <v>0</v>
      </c>
      <c r="AZ180" s="35">
        <v>0</v>
      </c>
      <c r="BA180" s="36">
        <v>0</v>
      </c>
      <c r="BB180" s="37">
        <v>23460000</v>
      </c>
      <c r="BC180" s="38">
        <v>23460000</v>
      </c>
      <c r="BD180" s="10">
        <v>88958941.312104732</v>
      </c>
      <c r="BE180" s="11">
        <v>91453487.868211761</v>
      </c>
      <c r="BF180" s="10">
        <v>92509302</v>
      </c>
      <c r="BG180" s="11">
        <v>96122840</v>
      </c>
      <c r="BH180" s="17">
        <v>2.1999999999999999E-2</v>
      </c>
      <c r="BI180" s="18">
        <v>2.81E-2</v>
      </c>
      <c r="BJ180" s="17">
        <v>0.28339999999999999</v>
      </c>
      <c r="BK180" s="18">
        <v>0.28339999999999999</v>
      </c>
      <c r="BL180" s="10">
        <v>25618253</v>
      </c>
      <c r="BM180" s="11">
        <v>26618937</v>
      </c>
      <c r="BN180" s="10">
        <v>0</v>
      </c>
      <c r="BO180" s="11">
        <v>0</v>
      </c>
      <c r="BP180" s="77">
        <f t="shared" si="37"/>
        <v>-4260709</v>
      </c>
    </row>
    <row r="181" spans="1:68">
      <c r="A181" s="3" t="s">
        <v>353</v>
      </c>
      <c r="B181" s="3" t="s">
        <v>354</v>
      </c>
      <c r="C181" s="3" t="str">
        <f t="shared" si="36"/>
        <v>24019 - Omak</v>
      </c>
      <c r="D181" s="19">
        <v>5181151</v>
      </c>
      <c r="E181" s="20">
        <v>5155851</v>
      </c>
      <c r="F181" s="21">
        <v>2150000</v>
      </c>
      <c r="G181" s="22">
        <v>2150000</v>
      </c>
      <c r="H181" s="10">
        <v>42111073.938361809</v>
      </c>
      <c r="I181" s="11">
        <v>44536023.900617406</v>
      </c>
      <c r="J181" s="10">
        <v>45380425</v>
      </c>
      <c r="K181" s="11">
        <v>45416761</v>
      </c>
      <c r="L181" s="17">
        <v>4.2700000000000002E-2</v>
      </c>
      <c r="M181" s="18">
        <v>1.09E-2</v>
      </c>
      <c r="N181" s="17">
        <v>0.28000000000000003</v>
      </c>
      <c r="O181" s="18">
        <v>0.28000000000000003</v>
      </c>
      <c r="P181" s="10">
        <v>12596506</v>
      </c>
      <c r="Q181" s="11">
        <v>12606592</v>
      </c>
      <c r="R181" s="10">
        <v>5181151.3550000004</v>
      </c>
      <c r="S181" s="11">
        <v>5155850.7419999996</v>
      </c>
      <c r="T181" s="35">
        <v>3967781</v>
      </c>
      <c r="U181" s="36">
        <v>4167709</v>
      </c>
      <c r="V181" s="37">
        <v>2150000</v>
      </c>
      <c r="W181" s="38">
        <v>2150000</v>
      </c>
      <c r="X181" s="10">
        <v>38733244.068693891</v>
      </c>
      <c r="Y181" s="11">
        <v>40139696.932880051</v>
      </c>
      <c r="Z181" s="10">
        <v>40279092</v>
      </c>
      <c r="AA181" s="11">
        <v>42189114</v>
      </c>
      <c r="AB181" s="17">
        <v>2.1999999999999999E-2</v>
      </c>
      <c r="AC181" s="18">
        <v>2.81E-2</v>
      </c>
      <c r="AD181" s="17">
        <v>0.24</v>
      </c>
      <c r="AE181" s="18">
        <v>0.24</v>
      </c>
      <c r="AF181" s="10">
        <v>9583285</v>
      </c>
      <c r="AG181" s="11">
        <v>10037721</v>
      </c>
      <c r="AH181" s="10">
        <v>3967780.7349999999</v>
      </c>
      <c r="AI181" s="11">
        <v>4167709.1349999998</v>
      </c>
      <c r="AJ181" s="19">
        <v>5181151</v>
      </c>
      <c r="AK181" s="20">
        <v>5155851</v>
      </c>
      <c r="AL181" s="21">
        <v>2150000</v>
      </c>
      <c r="AM181" s="22">
        <v>2150000</v>
      </c>
      <c r="AN181" s="10">
        <v>42111073.938361809</v>
      </c>
      <c r="AO181" s="11">
        <v>44536023.900617406</v>
      </c>
      <c r="AP181" s="10">
        <v>45380425</v>
      </c>
      <c r="AQ181" s="11">
        <v>45416761</v>
      </c>
      <c r="AR181" s="17">
        <v>4.2700000000000002E-2</v>
      </c>
      <c r="AS181" s="18">
        <v>1.09E-2</v>
      </c>
      <c r="AT181" s="17">
        <v>0.28000000000000003</v>
      </c>
      <c r="AU181" s="18">
        <v>0.28000000000000003</v>
      </c>
      <c r="AV181" s="10">
        <v>12596506</v>
      </c>
      <c r="AW181" s="11">
        <v>12606592</v>
      </c>
      <c r="AX181" s="10">
        <v>5181151.3550000004</v>
      </c>
      <c r="AY181" s="11">
        <v>5155850.7419999996</v>
      </c>
      <c r="AZ181" s="35">
        <v>5116560</v>
      </c>
      <c r="BA181" s="36">
        <v>5358081</v>
      </c>
      <c r="BB181" s="37">
        <v>2150000</v>
      </c>
      <c r="BC181" s="38">
        <v>2150000</v>
      </c>
      <c r="BD181" s="10">
        <v>43327998.013235666</v>
      </c>
      <c r="BE181" s="11">
        <v>44762057.136768438</v>
      </c>
      <c r="BF181" s="10">
        <v>45057223</v>
      </c>
      <c r="BG181" s="11">
        <v>47047479</v>
      </c>
      <c r="BH181" s="17">
        <v>2.1999999999999999E-2</v>
      </c>
      <c r="BI181" s="18">
        <v>2.81E-2</v>
      </c>
      <c r="BJ181" s="17">
        <v>0.28000000000000003</v>
      </c>
      <c r="BK181" s="18">
        <v>0.28000000000000003</v>
      </c>
      <c r="BL181" s="10">
        <v>12506793</v>
      </c>
      <c r="BM181" s="11">
        <v>13059240</v>
      </c>
      <c r="BN181" s="10">
        <v>5116559.91</v>
      </c>
      <c r="BO181" s="11">
        <v>5358081.068</v>
      </c>
      <c r="BP181" s="77">
        <f t="shared" si="37"/>
        <v>0</v>
      </c>
    </row>
    <row r="182" spans="1:68">
      <c r="A182" s="3" t="s">
        <v>355</v>
      </c>
      <c r="B182" s="3" t="s">
        <v>356</v>
      </c>
      <c r="C182" s="3" t="str">
        <f t="shared" si="36"/>
        <v>21300 - Onalaska</v>
      </c>
      <c r="D182" s="19">
        <v>435899</v>
      </c>
      <c r="E182" s="20">
        <v>447537</v>
      </c>
      <c r="F182" s="21">
        <v>1100000</v>
      </c>
      <c r="G182" s="22">
        <v>1100000</v>
      </c>
      <c r="H182" s="10">
        <v>7606989.4887548257</v>
      </c>
      <c r="I182" s="11">
        <v>8266677.7094677323</v>
      </c>
      <c r="J182" s="10">
        <v>8197568</v>
      </c>
      <c r="K182" s="11">
        <v>8430158</v>
      </c>
      <c r="L182" s="17">
        <v>4.2700000000000002E-2</v>
      </c>
      <c r="M182" s="18">
        <v>1.09E-2</v>
      </c>
      <c r="N182" s="17">
        <v>0.28000000000000003</v>
      </c>
      <c r="O182" s="18">
        <v>0.28000000000000003</v>
      </c>
      <c r="P182" s="10">
        <v>2295319</v>
      </c>
      <c r="Q182" s="11">
        <v>2360444</v>
      </c>
      <c r="R182" s="10">
        <v>435899.43699999998</v>
      </c>
      <c r="S182" s="11">
        <v>447536.77500000002</v>
      </c>
      <c r="T182" s="35">
        <v>328194</v>
      </c>
      <c r="U182" s="36">
        <v>329071</v>
      </c>
      <c r="V182" s="37">
        <v>1100000</v>
      </c>
      <c r="W182" s="38">
        <v>1100000</v>
      </c>
      <c r="X182" s="10">
        <v>6948886.0169089762</v>
      </c>
      <c r="Y182" s="11">
        <v>7023527.4772824487</v>
      </c>
      <c r="Z182" s="10">
        <v>7226217</v>
      </c>
      <c r="AA182" s="11">
        <v>7382129</v>
      </c>
      <c r="AB182" s="17">
        <v>2.1999999999999999E-2</v>
      </c>
      <c r="AC182" s="18">
        <v>2.81E-2</v>
      </c>
      <c r="AD182" s="17">
        <v>0.24</v>
      </c>
      <c r="AE182" s="18">
        <v>0.24</v>
      </c>
      <c r="AF182" s="10">
        <v>1734292</v>
      </c>
      <c r="AG182" s="11">
        <v>1771711</v>
      </c>
      <c r="AH182" s="10">
        <v>328193.77399999998</v>
      </c>
      <c r="AI182" s="11">
        <v>329070.5</v>
      </c>
      <c r="AJ182" s="19">
        <v>435899</v>
      </c>
      <c r="AK182" s="20">
        <v>447537</v>
      </c>
      <c r="AL182" s="21">
        <v>1100000</v>
      </c>
      <c r="AM182" s="22">
        <v>1100000</v>
      </c>
      <c r="AN182" s="10">
        <v>7606989.4887548257</v>
      </c>
      <c r="AO182" s="11">
        <v>8266677.7094677323</v>
      </c>
      <c r="AP182" s="10">
        <v>8197568</v>
      </c>
      <c r="AQ182" s="11">
        <v>8430158</v>
      </c>
      <c r="AR182" s="17">
        <v>4.2700000000000002E-2</v>
      </c>
      <c r="AS182" s="18">
        <v>1.09E-2</v>
      </c>
      <c r="AT182" s="17">
        <v>0.28000000000000003</v>
      </c>
      <c r="AU182" s="18">
        <v>0.28000000000000003</v>
      </c>
      <c r="AV182" s="10">
        <v>2295319</v>
      </c>
      <c r="AW182" s="11">
        <v>2360444</v>
      </c>
      <c r="AX182" s="10">
        <v>435899.43699999998</v>
      </c>
      <c r="AY182" s="11">
        <v>447536.77500000002</v>
      </c>
      <c r="AZ182" s="35">
        <v>430530</v>
      </c>
      <c r="BA182" s="36">
        <v>432693</v>
      </c>
      <c r="BB182" s="37">
        <v>1100000</v>
      </c>
      <c r="BC182" s="38">
        <v>1100000</v>
      </c>
      <c r="BD182" s="10">
        <v>7939665.0049313586</v>
      </c>
      <c r="BE182" s="11">
        <v>8022401.5569228232</v>
      </c>
      <c r="BF182" s="10">
        <v>8256538</v>
      </c>
      <c r="BG182" s="11">
        <v>8432002</v>
      </c>
      <c r="BH182" s="17">
        <v>2.1999999999999999E-2</v>
      </c>
      <c r="BI182" s="18">
        <v>2.81E-2</v>
      </c>
      <c r="BJ182" s="17">
        <v>0.28000000000000003</v>
      </c>
      <c r="BK182" s="18">
        <v>0.28000000000000003</v>
      </c>
      <c r="BL182" s="10">
        <v>2311831</v>
      </c>
      <c r="BM182" s="11">
        <v>2360961</v>
      </c>
      <c r="BN182" s="10">
        <v>430530.42099999997</v>
      </c>
      <c r="BO182" s="11">
        <v>432692.56199999998</v>
      </c>
      <c r="BP182" s="77">
        <f t="shared" si="37"/>
        <v>0</v>
      </c>
    </row>
    <row r="183" spans="1:68">
      <c r="A183" s="3" t="s">
        <v>357</v>
      </c>
      <c r="B183" s="3" t="s">
        <v>358</v>
      </c>
      <c r="C183" s="3" t="str">
        <f t="shared" si="36"/>
        <v>33030 - Onion Creek</v>
      </c>
      <c r="D183" s="19">
        <v>91161</v>
      </c>
      <c r="E183" s="20">
        <v>93642</v>
      </c>
      <c r="F183" s="21">
        <v>60000</v>
      </c>
      <c r="G183" s="22">
        <v>60000</v>
      </c>
      <c r="H183" s="10">
        <v>790241.54599999997</v>
      </c>
      <c r="I183" s="11">
        <v>858891.26485819113</v>
      </c>
      <c r="J183" s="10">
        <v>851593</v>
      </c>
      <c r="K183" s="11">
        <v>875877</v>
      </c>
      <c r="L183" s="17">
        <v>4.2700000000000002E-2</v>
      </c>
      <c r="M183" s="18">
        <v>1.09E-2</v>
      </c>
      <c r="N183" s="17">
        <v>0.28000000000000003</v>
      </c>
      <c r="O183" s="18">
        <v>0.28000000000000003</v>
      </c>
      <c r="P183" s="10">
        <v>258427</v>
      </c>
      <c r="Q183" s="11">
        <v>265797</v>
      </c>
      <c r="R183" s="10">
        <v>91160.845000000001</v>
      </c>
      <c r="S183" s="11">
        <v>93641.597999999998</v>
      </c>
      <c r="T183" s="35">
        <v>69300</v>
      </c>
      <c r="U183" s="36">
        <v>68224</v>
      </c>
      <c r="V183" s="37">
        <v>60000</v>
      </c>
      <c r="W183" s="38">
        <v>60000</v>
      </c>
      <c r="X183" s="10">
        <v>731248.2940118711</v>
      </c>
      <c r="Y183" s="11">
        <v>722804.3231478692</v>
      </c>
      <c r="Z183" s="10">
        <v>760432</v>
      </c>
      <c r="AA183" s="11">
        <v>759709</v>
      </c>
      <c r="AB183" s="17">
        <v>2.1999999999999999E-2</v>
      </c>
      <c r="AC183" s="18">
        <v>2.81E-2</v>
      </c>
      <c r="AD183" s="17">
        <v>0.24</v>
      </c>
      <c r="AE183" s="18">
        <v>0.24</v>
      </c>
      <c r="AF183" s="10">
        <v>197797</v>
      </c>
      <c r="AG183" s="11">
        <v>197609</v>
      </c>
      <c r="AH183" s="10">
        <v>69300.414999999994</v>
      </c>
      <c r="AI183" s="11">
        <v>68224.251999999993</v>
      </c>
      <c r="AJ183" s="19">
        <v>91161</v>
      </c>
      <c r="AK183" s="20">
        <v>93642</v>
      </c>
      <c r="AL183" s="21">
        <v>60000</v>
      </c>
      <c r="AM183" s="22">
        <v>60000</v>
      </c>
      <c r="AN183" s="10">
        <v>790241.54599999997</v>
      </c>
      <c r="AO183" s="11">
        <v>858891.26485819113</v>
      </c>
      <c r="AP183" s="10">
        <v>851593</v>
      </c>
      <c r="AQ183" s="11">
        <v>875877</v>
      </c>
      <c r="AR183" s="17">
        <v>4.2700000000000002E-2</v>
      </c>
      <c r="AS183" s="18">
        <v>1.09E-2</v>
      </c>
      <c r="AT183" s="17">
        <v>0.28000000000000003</v>
      </c>
      <c r="AU183" s="18">
        <v>0.28000000000000003</v>
      </c>
      <c r="AV183" s="10">
        <v>258427</v>
      </c>
      <c r="AW183" s="11">
        <v>265797</v>
      </c>
      <c r="AX183" s="10">
        <v>91160.845000000001</v>
      </c>
      <c r="AY183" s="11">
        <v>93641.597999999998</v>
      </c>
      <c r="AZ183" s="35">
        <v>88548</v>
      </c>
      <c r="BA183" s="36">
        <v>87422</v>
      </c>
      <c r="BB183" s="37">
        <v>60000</v>
      </c>
      <c r="BC183" s="38">
        <v>60000</v>
      </c>
      <c r="BD183" s="10">
        <v>807353.1074155909</v>
      </c>
      <c r="BE183" s="11">
        <v>799433.13237483776</v>
      </c>
      <c r="BF183" s="10">
        <v>839575</v>
      </c>
      <c r="BG183" s="11">
        <v>840250</v>
      </c>
      <c r="BH183" s="17">
        <v>2.1999999999999999E-2</v>
      </c>
      <c r="BI183" s="18">
        <v>2.81E-2</v>
      </c>
      <c r="BJ183" s="17">
        <v>0.28000000000000003</v>
      </c>
      <c r="BK183" s="18">
        <v>0.28000000000000003</v>
      </c>
      <c r="BL183" s="10">
        <v>254780</v>
      </c>
      <c r="BM183" s="11">
        <v>254985</v>
      </c>
      <c r="BN183" s="10">
        <v>88547.698000000004</v>
      </c>
      <c r="BO183" s="11">
        <v>87422.384999999995</v>
      </c>
      <c r="BP183" s="77">
        <f t="shared" si="37"/>
        <v>0</v>
      </c>
    </row>
    <row r="184" spans="1:68">
      <c r="A184" s="3" t="s">
        <v>359</v>
      </c>
      <c r="B184" s="3" t="s">
        <v>360</v>
      </c>
      <c r="C184" s="3" t="str">
        <f t="shared" si="36"/>
        <v>28137 - Orcas</v>
      </c>
      <c r="D184" s="19">
        <v>0</v>
      </c>
      <c r="E184" s="20">
        <v>0</v>
      </c>
      <c r="F184" s="21">
        <v>1990000</v>
      </c>
      <c r="G184" s="22">
        <v>1990000</v>
      </c>
      <c r="H184" s="10">
        <v>7384754.9445433943</v>
      </c>
      <c r="I184" s="11">
        <v>7992711.9483704325</v>
      </c>
      <c r="J184" s="10">
        <v>7958080</v>
      </c>
      <c r="K184" s="11">
        <v>8150774</v>
      </c>
      <c r="L184" s="17">
        <v>4.2700000000000002E-2</v>
      </c>
      <c r="M184" s="18">
        <v>1.09E-2</v>
      </c>
      <c r="N184" s="17">
        <v>0.28000000000000003</v>
      </c>
      <c r="O184" s="18">
        <v>0.28000000000000003</v>
      </c>
      <c r="P184" s="10">
        <v>2228262</v>
      </c>
      <c r="Q184" s="11">
        <v>2282217</v>
      </c>
      <c r="R184" s="10">
        <v>0</v>
      </c>
      <c r="S184" s="11">
        <v>0</v>
      </c>
      <c r="T184" s="35">
        <v>0</v>
      </c>
      <c r="U184" s="36">
        <v>0</v>
      </c>
      <c r="V184" s="37">
        <v>1717584</v>
      </c>
      <c r="W184" s="38">
        <v>1797918</v>
      </c>
      <c r="X184" s="10">
        <v>6881942.9122261778</v>
      </c>
      <c r="Y184" s="11">
        <v>7127419.0395406662</v>
      </c>
      <c r="Z184" s="10">
        <v>7156602</v>
      </c>
      <c r="AA184" s="11">
        <v>7491325</v>
      </c>
      <c r="AB184" s="17">
        <v>2.1999999999999999E-2</v>
      </c>
      <c r="AC184" s="18">
        <v>2.81E-2</v>
      </c>
      <c r="AD184" s="17">
        <v>0.24</v>
      </c>
      <c r="AE184" s="18">
        <v>0.24</v>
      </c>
      <c r="AF184" s="10">
        <v>1717584</v>
      </c>
      <c r="AG184" s="11">
        <v>1797918</v>
      </c>
      <c r="AH184" s="10">
        <v>0</v>
      </c>
      <c r="AI184" s="11">
        <v>0</v>
      </c>
      <c r="AJ184" s="19">
        <v>0</v>
      </c>
      <c r="AK184" s="20">
        <v>0</v>
      </c>
      <c r="AL184" s="21">
        <v>1990000</v>
      </c>
      <c r="AM184" s="22">
        <v>1990000</v>
      </c>
      <c r="AN184" s="10">
        <v>7384754.9445433943</v>
      </c>
      <c r="AO184" s="11">
        <v>7992711.9483704325</v>
      </c>
      <c r="AP184" s="10">
        <v>7958080</v>
      </c>
      <c r="AQ184" s="11">
        <v>8150774</v>
      </c>
      <c r="AR184" s="17">
        <v>4.2700000000000002E-2</v>
      </c>
      <c r="AS184" s="18">
        <v>1.09E-2</v>
      </c>
      <c r="AT184" s="17">
        <v>0.28000000000000003</v>
      </c>
      <c r="AU184" s="18">
        <v>0.28000000000000003</v>
      </c>
      <c r="AV184" s="10">
        <v>2228262</v>
      </c>
      <c r="AW184" s="11">
        <v>2282217</v>
      </c>
      <c r="AX184" s="10">
        <v>0</v>
      </c>
      <c r="AY184" s="11">
        <v>0</v>
      </c>
      <c r="AZ184" s="35">
        <v>0</v>
      </c>
      <c r="BA184" s="36">
        <v>0</v>
      </c>
      <c r="BB184" s="37">
        <v>1990000</v>
      </c>
      <c r="BC184" s="38">
        <v>1990000</v>
      </c>
      <c r="BD184" s="10">
        <v>7781133.3148446921</v>
      </c>
      <c r="BE184" s="11">
        <v>8032893.8260930544</v>
      </c>
      <c r="BF184" s="10">
        <v>8091679</v>
      </c>
      <c r="BG184" s="11">
        <v>8443030</v>
      </c>
      <c r="BH184" s="17">
        <v>2.1999999999999999E-2</v>
      </c>
      <c r="BI184" s="18">
        <v>2.81E-2</v>
      </c>
      <c r="BJ184" s="17">
        <v>0.28000000000000003</v>
      </c>
      <c r="BK184" s="18">
        <v>0.28000000000000003</v>
      </c>
      <c r="BL184" s="10">
        <v>2265670</v>
      </c>
      <c r="BM184" s="11">
        <v>2364048</v>
      </c>
      <c r="BN184" s="10">
        <v>0</v>
      </c>
      <c r="BO184" s="11">
        <v>0</v>
      </c>
      <c r="BP184" s="77">
        <f t="shared" si="37"/>
        <v>-272416</v>
      </c>
    </row>
    <row r="185" spans="1:68">
      <c r="A185" s="3" t="s">
        <v>361</v>
      </c>
      <c r="B185" s="3" t="s">
        <v>362</v>
      </c>
      <c r="C185" s="3" t="str">
        <f t="shared" si="36"/>
        <v>32123 - Orchard Prairie</v>
      </c>
      <c r="D185" s="19">
        <v>24423</v>
      </c>
      <c r="E185" s="20">
        <v>25053</v>
      </c>
      <c r="F185" s="21">
        <v>105000</v>
      </c>
      <c r="G185" s="22">
        <v>105000</v>
      </c>
      <c r="H185" s="10">
        <v>826872.60283892206</v>
      </c>
      <c r="I185" s="11">
        <v>904782.2625739756</v>
      </c>
      <c r="J185" s="10">
        <v>891068</v>
      </c>
      <c r="K185" s="11">
        <v>922675</v>
      </c>
      <c r="L185" s="17">
        <v>4.2700000000000002E-2</v>
      </c>
      <c r="M185" s="18">
        <v>1.09E-2</v>
      </c>
      <c r="N185" s="17">
        <v>0.28000000000000003</v>
      </c>
      <c r="O185" s="18">
        <v>0.28000000000000003</v>
      </c>
      <c r="P185" s="10">
        <v>332065</v>
      </c>
      <c r="Q185" s="11">
        <v>343844</v>
      </c>
      <c r="R185" s="10">
        <v>30813.887999999999</v>
      </c>
      <c r="S185" s="11">
        <v>32618.330999999998</v>
      </c>
      <c r="T185" s="35">
        <v>22543</v>
      </c>
      <c r="U185" s="36">
        <v>27113</v>
      </c>
      <c r="V185" s="37">
        <v>105000</v>
      </c>
      <c r="W185" s="38">
        <v>105000</v>
      </c>
      <c r="X185" s="10">
        <v>756288.32036175323</v>
      </c>
      <c r="Y185" s="11">
        <v>798052.78627173638</v>
      </c>
      <c r="Z185" s="10">
        <v>786472</v>
      </c>
      <c r="AA185" s="11">
        <v>838799</v>
      </c>
      <c r="AB185" s="17">
        <v>2.1999999999999999E-2</v>
      </c>
      <c r="AC185" s="18">
        <v>2.81E-2</v>
      </c>
      <c r="AD185" s="17">
        <v>0.24</v>
      </c>
      <c r="AE185" s="18">
        <v>0.24</v>
      </c>
      <c r="AF185" s="10">
        <v>251216</v>
      </c>
      <c r="AG185" s="11">
        <v>267932</v>
      </c>
      <c r="AH185" s="10">
        <v>22542.835999999999</v>
      </c>
      <c r="AI185" s="11">
        <v>27493.341</v>
      </c>
      <c r="AJ185" s="19">
        <v>24423</v>
      </c>
      <c r="AK185" s="20">
        <v>25053</v>
      </c>
      <c r="AL185" s="21">
        <v>105000</v>
      </c>
      <c r="AM185" s="22">
        <v>105000</v>
      </c>
      <c r="AN185" s="10">
        <v>826872.60283892206</v>
      </c>
      <c r="AO185" s="11">
        <v>904782.2625739756</v>
      </c>
      <c r="AP185" s="10">
        <v>891068</v>
      </c>
      <c r="AQ185" s="11">
        <v>922675</v>
      </c>
      <c r="AR185" s="17">
        <v>4.2700000000000002E-2</v>
      </c>
      <c r="AS185" s="18">
        <v>1.09E-2</v>
      </c>
      <c r="AT185" s="17">
        <v>0.28000000000000003</v>
      </c>
      <c r="AU185" s="18">
        <v>0.28000000000000003</v>
      </c>
      <c r="AV185" s="10">
        <v>332065</v>
      </c>
      <c r="AW185" s="11">
        <v>343844</v>
      </c>
      <c r="AX185" s="10">
        <v>30813.887999999999</v>
      </c>
      <c r="AY185" s="11">
        <v>32618.330999999998</v>
      </c>
      <c r="AZ185" s="35">
        <v>24527</v>
      </c>
      <c r="BA185" s="36">
        <v>28210</v>
      </c>
      <c r="BB185" s="37">
        <v>105000</v>
      </c>
      <c r="BC185" s="38">
        <v>105000</v>
      </c>
      <c r="BD185" s="10">
        <v>874467.75213638647</v>
      </c>
      <c r="BE185" s="11">
        <v>917144.50567058893</v>
      </c>
      <c r="BF185" s="10">
        <v>909368</v>
      </c>
      <c r="BG185" s="11">
        <v>963971</v>
      </c>
      <c r="BH185" s="17">
        <v>2.1999999999999999E-2</v>
      </c>
      <c r="BI185" s="18">
        <v>2.81E-2</v>
      </c>
      <c r="BJ185" s="17">
        <v>0.28000000000000003</v>
      </c>
      <c r="BK185" s="18">
        <v>0.28000000000000003</v>
      </c>
      <c r="BL185" s="10">
        <v>338885</v>
      </c>
      <c r="BM185" s="11">
        <v>359233</v>
      </c>
      <c r="BN185" s="10">
        <v>31583.306</v>
      </c>
      <c r="BO185" s="11">
        <v>37470.650999999998</v>
      </c>
      <c r="BP185" s="77">
        <f t="shared" si="37"/>
        <v>0</v>
      </c>
    </row>
    <row r="186" spans="1:68">
      <c r="A186" s="3" t="s">
        <v>363</v>
      </c>
      <c r="B186" s="3" t="s">
        <v>364</v>
      </c>
      <c r="C186" s="3" t="str">
        <f t="shared" si="36"/>
        <v>10065 - Orient</v>
      </c>
      <c r="D186" s="19">
        <v>0</v>
      </c>
      <c r="E186" s="20">
        <v>0</v>
      </c>
      <c r="F186" s="21">
        <v>0</v>
      </c>
      <c r="G186" s="22">
        <v>0</v>
      </c>
      <c r="H186" s="10">
        <v>1304075.9759999998</v>
      </c>
      <c r="I186" s="11">
        <v>1549932.1591639235</v>
      </c>
      <c r="J186" s="10">
        <v>1405320</v>
      </c>
      <c r="K186" s="11">
        <v>1580583</v>
      </c>
      <c r="L186" s="17">
        <v>4.2700000000000002E-2</v>
      </c>
      <c r="M186" s="18">
        <v>1.09E-2</v>
      </c>
      <c r="N186" s="17">
        <v>0.28000000000000003</v>
      </c>
      <c r="O186" s="18">
        <v>0.28000000000000003</v>
      </c>
      <c r="P186" s="10">
        <v>448960</v>
      </c>
      <c r="Q186" s="11">
        <v>504951</v>
      </c>
      <c r="R186" s="10">
        <v>44152.381000000001</v>
      </c>
      <c r="S186" s="11">
        <v>66459.398000000001</v>
      </c>
      <c r="T186" s="35">
        <v>0</v>
      </c>
      <c r="U186" s="36">
        <v>0</v>
      </c>
      <c r="V186" s="37">
        <v>0</v>
      </c>
      <c r="W186" s="38">
        <v>0</v>
      </c>
      <c r="X186" s="10">
        <v>1240116.4412748127</v>
      </c>
      <c r="Y186" s="11">
        <v>1293681.2888713942</v>
      </c>
      <c r="Z186" s="10">
        <v>1289610</v>
      </c>
      <c r="AA186" s="11">
        <v>1359733</v>
      </c>
      <c r="AB186" s="17">
        <v>2.1999999999999999E-2</v>
      </c>
      <c r="AC186" s="18">
        <v>2.81E-2</v>
      </c>
      <c r="AD186" s="17">
        <v>0.24</v>
      </c>
      <c r="AE186" s="18">
        <v>0.24</v>
      </c>
      <c r="AF186" s="10">
        <v>353137</v>
      </c>
      <c r="AG186" s="11">
        <v>372339</v>
      </c>
      <c r="AH186" s="10">
        <v>36359.273999999998</v>
      </c>
      <c r="AI186" s="11">
        <v>41345.303</v>
      </c>
      <c r="AJ186" s="19">
        <v>0</v>
      </c>
      <c r="AK186" s="20">
        <v>0</v>
      </c>
      <c r="AL186" s="21">
        <v>0</v>
      </c>
      <c r="AM186" s="22">
        <v>0</v>
      </c>
      <c r="AN186" s="10">
        <v>1304075.9759999998</v>
      </c>
      <c r="AO186" s="11">
        <v>1549932.1591639235</v>
      </c>
      <c r="AP186" s="10">
        <v>1405320</v>
      </c>
      <c r="AQ186" s="11">
        <v>1580583</v>
      </c>
      <c r="AR186" s="17">
        <v>4.2700000000000002E-2</v>
      </c>
      <c r="AS186" s="18">
        <v>1.09E-2</v>
      </c>
      <c r="AT186" s="17">
        <v>0.28000000000000003</v>
      </c>
      <c r="AU186" s="18">
        <v>0.28000000000000003</v>
      </c>
      <c r="AV186" s="10">
        <v>448960</v>
      </c>
      <c r="AW186" s="11">
        <v>504951</v>
      </c>
      <c r="AX186" s="10">
        <v>44152.381000000001</v>
      </c>
      <c r="AY186" s="11">
        <v>66459.398000000001</v>
      </c>
      <c r="AZ186" s="35">
        <v>0</v>
      </c>
      <c r="BA186" s="36">
        <v>0</v>
      </c>
      <c r="BB186" s="37">
        <v>0</v>
      </c>
      <c r="BC186" s="38">
        <v>0</v>
      </c>
      <c r="BD186" s="10">
        <v>1504780.92645604</v>
      </c>
      <c r="BE186" s="11">
        <v>1561918.1576755827</v>
      </c>
      <c r="BF186" s="10">
        <v>1564837</v>
      </c>
      <c r="BG186" s="11">
        <v>1641665</v>
      </c>
      <c r="BH186" s="17">
        <v>2.1999999999999999E-2</v>
      </c>
      <c r="BI186" s="18">
        <v>2.81E-2</v>
      </c>
      <c r="BJ186" s="17">
        <v>0.28000000000000003</v>
      </c>
      <c r="BK186" s="18">
        <v>0.28000000000000003</v>
      </c>
      <c r="BL186" s="10">
        <v>499920</v>
      </c>
      <c r="BM186" s="11">
        <v>524465</v>
      </c>
      <c r="BN186" s="10">
        <v>65974.572</v>
      </c>
      <c r="BO186" s="11">
        <v>72384.209000000003</v>
      </c>
      <c r="BP186" s="77">
        <f t="shared" si="37"/>
        <v>0</v>
      </c>
    </row>
    <row r="187" spans="1:68">
      <c r="A187" s="3" t="s">
        <v>365</v>
      </c>
      <c r="B187" s="3" t="s">
        <v>366</v>
      </c>
      <c r="C187" s="3" t="str">
        <f t="shared" si="36"/>
        <v>09013 - Orondo</v>
      </c>
      <c r="D187" s="19">
        <v>0</v>
      </c>
      <c r="E187" s="20">
        <v>0</v>
      </c>
      <c r="F187" s="21">
        <v>882650</v>
      </c>
      <c r="G187" s="22">
        <v>882650</v>
      </c>
      <c r="H187" s="10">
        <v>2486017.1819600388</v>
      </c>
      <c r="I187" s="11">
        <v>2759375.0216015195</v>
      </c>
      <c r="J187" s="10">
        <v>2679023</v>
      </c>
      <c r="K187" s="11">
        <v>2813944</v>
      </c>
      <c r="L187" s="17">
        <v>4.2700000000000002E-2</v>
      </c>
      <c r="M187" s="18">
        <v>1.09E-2</v>
      </c>
      <c r="N187" s="17">
        <v>0.37509999999999999</v>
      </c>
      <c r="O187" s="18">
        <v>0.37509999999999999</v>
      </c>
      <c r="P187" s="10">
        <v>1400371</v>
      </c>
      <c r="Q187" s="11">
        <v>1470895</v>
      </c>
      <c r="R187" s="10">
        <v>0</v>
      </c>
      <c r="S187" s="11">
        <v>0</v>
      </c>
      <c r="T187" s="35">
        <v>0</v>
      </c>
      <c r="U187" s="36">
        <v>0</v>
      </c>
      <c r="V187" s="37">
        <v>882650</v>
      </c>
      <c r="W187" s="38">
        <v>882650</v>
      </c>
      <c r="X187" s="10">
        <v>2330451.249978737</v>
      </c>
      <c r="Y187" s="11">
        <v>2357403.4950990286</v>
      </c>
      <c r="Z187" s="10">
        <v>2423460</v>
      </c>
      <c r="AA187" s="11">
        <v>2477766</v>
      </c>
      <c r="AB187" s="17">
        <v>2.1999999999999999E-2</v>
      </c>
      <c r="AC187" s="18">
        <v>2.81E-2</v>
      </c>
      <c r="AD187" s="17">
        <v>0.33509999999999995</v>
      </c>
      <c r="AE187" s="18">
        <v>0.33509999999999995</v>
      </c>
      <c r="AF187" s="10">
        <v>1131695</v>
      </c>
      <c r="AG187" s="11">
        <v>1157055</v>
      </c>
      <c r="AH187" s="10">
        <v>0</v>
      </c>
      <c r="AI187" s="11">
        <v>0</v>
      </c>
      <c r="AJ187" s="19">
        <v>0</v>
      </c>
      <c r="AK187" s="20">
        <v>0</v>
      </c>
      <c r="AL187" s="21">
        <v>882650</v>
      </c>
      <c r="AM187" s="22">
        <v>882650</v>
      </c>
      <c r="AN187" s="10">
        <v>2486017.1819600388</v>
      </c>
      <c r="AO187" s="11">
        <v>2759375.0216015195</v>
      </c>
      <c r="AP187" s="10">
        <v>2679023</v>
      </c>
      <c r="AQ187" s="11">
        <v>2813944</v>
      </c>
      <c r="AR187" s="17">
        <v>4.2700000000000002E-2</v>
      </c>
      <c r="AS187" s="18">
        <v>1.09E-2</v>
      </c>
      <c r="AT187" s="17">
        <v>0.37509999999999999</v>
      </c>
      <c r="AU187" s="18">
        <v>0.37509999999999999</v>
      </c>
      <c r="AV187" s="10">
        <v>1400371</v>
      </c>
      <c r="AW187" s="11">
        <v>1470895</v>
      </c>
      <c r="AX187" s="10">
        <v>0</v>
      </c>
      <c r="AY187" s="11">
        <v>0</v>
      </c>
      <c r="AZ187" s="35">
        <v>0</v>
      </c>
      <c r="BA187" s="36">
        <v>0</v>
      </c>
      <c r="BB187" s="37">
        <v>882650</v>
      </c>
      <c r="BC187" s="38">
        <v>882650</v>
      </c>
      <c r="BD187" s="10">
        <v>2657135.7548058107</v>
      </c>
      <c r="BE187" s="11">
        <v>2686890.1394050969</v>
      </c>
      <c r="BF187" s="10">
        <v>2763182</v>
      </c>
      <c r="BG187" s="11">
        <v>2824075</v>
      </c>
      <c r="BH187" s="17">
        <v>2.1999999999999999E-2</v>
      </c>
      <c r="BI187" s="18">
        <v>2.81E-2</v>
      </c>
      <c r="BJ187" s="17">
        <v>0.37509999999999999</v>
      </c>
      <c r="BK187" s="18">
        <v>0.37509999999999999</v>
      </c>
      <c r="BL187" s="10">
        <v>1444362</v>
      </c>
      <c r="BM187" s="11">
        <v>1476192</v>
      </c>
      <c r="BN187" s="10">
        <v>0</v>
      </c>
      <c r="BO187" s="11">
        <v>0</v>
      </c>
      <c r="BP187" s="77">
        <f t="shared" si="37"/>
        <v>0</v>
      </c>
    </row>
    <row r="188" spans="1:68">
      <c r="A188" s="3" t="s">
        <v>367</v>
      </c>
      <c r="B188" s="3" t="s">
        <v>368</v>
      </c>
      <c r="C188" s="3" t="str">
        <f t="shared" si="36"/>
        <v>24410 - Oroville</v>
      </c>
      <c r="D188" s="19">
        <v>2961</v>
      </c>
      <c r="E188" s="20">
        <v>6516</v>
      </c>
      <c r="F188" s="21">
        <v>1497371</v>
      </c>
      <c r="G188" s="22">
        <v>1497371</v>
      </c>
      <c r="H188" s="10">
        <v>6209134.987830827</v>
      </c>
      <c r="I188" s="11">
        <v>6784992.28572571</v>
      </c>
      <c r="J188" s="10">
        <v>6691190</v>
      </c>
      <c r="K188" s="11">
        <v>6919171</v>
      </c>
      <c r="L188" s="17">
        <v>4.2700000000000002E-2</v>
      </c>
      <c r="M188" s="18">
        <v>1.09E-2</v>
      </c>
      <c r="N188" s="17">
        <v>0.28000000000000003</v>
      </c>
      <c r="O188" s="18">
        <v>0.28000000000000003</v>
      </c>
      <c r="P188" s="10">
        <v>1873533</v>
      </c>
      <c r="Q188" s="11">
        <v>1937368</v>
      </c>
      <c r="R188" s="10">
        <v>2961.3780000000002</v>
      </c>
      <c r="S188" s="11">
        <v>6515.89</v>
      </c>
      <c r="T188" s="35">
        <v>0</v>
      </c>
      <c r="U188" s="36">
        <v>0</v>
      </c>
      <c r="V188" s="37">
        <v>1424118</v>
      </c>
      <c r="W188" s="38">
        <v>1446365</v>
      </c>
      <c r="X188" s="10">
        <v>5706096.0757844998</v>
      </c>
      <c r="Y188" s="11">
        <v>5733771.9993178509</v>
      </c>
      <c r="Z188" s="10">
        <v>5933827</v>
      </c>
      <c r="AA188" s="11">
        <v>6026522</v>
      </c>
      <c r="AB188" s="17">
        <v>2.1999999999999999E-2</v>
      </c>
      <c r="AC188" s="18">
        <v>2.81E-2</v>
      </c>
      <c r="AD188" s="17">
        <v>0.24</v>
      </c>
      <c r="AE188" s="18">
        <v>0.24</v>
      </c>
      <c r="AF188" s="10">
        <v>1424118</v>
      </c>
      <c r="AG188" s="11">
        <v>1446365</v>
      </c>
      <c r="AH188" s="10">
        <v>0</v>
      </c>
      <c r="AI188" s="11">
        <v>0</v>
      </c>
      <c r="AJ188" s="19">
        <v>2961</v>
      </c>
      <c r="AK188" s="20">
        <v>6516</v>
      </c>
      <c r="AL188" s="21">
        <v>1497371</v>
      </c>
      <c r="AM188" s="22">
        <v>1497371</v>
      </c>
      <c r="AN188" s="10">
        <v>6209134.987830827</v>
      </c>
      <c r="AO188" s="11">
        <v>6784992.28572571</v>
      </c>
      <c r="AP188" s="10">
        <v>6691190</v>
      </c>
      <c r="AQ188" s="11">
        <v>6919171</v>
      </c>
      <c r="AR188" s="17">
        <v>4.2700000000000002E-2</v>
      </c>
      <c r="AS188" s="18">
        <v>1.09E-2</v>
      </c>
      <c r="AT188" s="17">
        <v>0.28000000000000003</v>
      </c>
      <c r="AU188" s="18">
        <v>0.28000000000000003</v>
      </c>
      <c r="AV188" s="10">
        <v>1873533</v>
      </c>
      <c r="AW188" s="11">
        <v>1937368</v>
      </c>
      <c r="AX188" s="10">
        <v>2961.3780000000002</v>
      </c>
      <c r="AY188" s="11">
        <v>6515.89</v>
      </c>
      <c r="AZ188" s="35">
        <v>0</v>
      </c>
      <c r="BA188" s="36">
        <v>0</v>
      </c>
      <c r="BB188" s="37">
        <v>1497371</v>
      </c>
      <c r="BC188" s="38">
        <v>1497371</v>
      </c>
      <c r="BD188" s="10">
        <v>6515106.7011580626</v>
      </c>
      <c r="BE188" s="11">
        <v>6549132.6814477472</v>
      </c>
      <c r="BF188" s="10">
        <v>6775125</v>
      </c>
      <c r="BG188" s="11">
        <v>6883513</v>
      </c>
      <c r="BH188" s="17">
        <v>2.1999999999999999E-2</v>
      </c>
      <c r="BI188" s="18">
        <v>2.81E-2</v>
      </c>
      <c r="BJ188" s="17">
        <v>0.28000000000000003</v>
      </c>
      <c r="BK188" s="18">
        <v>0.28000000000000003</v>
      </c>
      <c r="BL188" s="10">
        <v>1897035</v>
      </c>
      <c r="BM188" s="11">
        <v>1927384</v>
      </c>
      <c r="BN188" s="10">
        <v>0</v>
      </c>
      <c r="BO188" s="11">
        <v>0</v>
      </c>
      <c r="BP188" s="77">
        <f t="shared" si="37"/>
        <v>-73253</v>
      </c>
    </row>
    <row r="189" spans="1:68">
      <c r="A189" s="3" t="s">
        <v>369</v>
      </c>
      <c r="B189" s="3" t="s">
        <v>370</v>
      </c>
      <c r="C189" s="3" t="str">
        <f t="shared" si="36"/>
        <v>27344 - Orting</v>
      </c>
      <c r="D189" s="19">
        <v>1238281</v>
      </c>
      <c r="E189" s="20">
        <v>1333285</v>
      </c>
      <c r="F189" s="21">
        <v>4225000</v>
      </c>
      <c r="G189" s="22">
        <v>4225000</v>
      </c>
      <c r="H189" s="10">
        <v>20198758.982179433</v>
      </c>
      <c r="I189" s="11">
        <v>22375458.29865152</v>
      </c>
      <c r="J189" s="10">
        <v>21766917</v>
      </c>
      <c r="K189" s="11">
        <v>22817952</v>
      </c>
      <c r="L189" s="17">
        <v>4.2700000000000002E-2</v>
      </c>
      <c r="M189" s="18">
        <v>1.09E-2</v>
      </c>
      <c r="N189" s="17">
        <v>0.28780000000000006</v>
      </c>
      <c r="O189" s="18">
        <v>0.28780000000000006</v>
      </c>
      <c r="P189" s="10">
        <v>6307917</v>
      </c>
      <c r="Q189" s="11">
        <v>6612501</v>
      </c>
      <c r="R189" s="10">
        <v>1238280.835</v>
      </c>
      <c r="S189" s="11">
        <v>1333285.273</v>
      </c>
      <c r="T189" s="35">
        <v>974528</v>
      </c>
      <c r="U189" s="36">
        <v>1045363</v>
      </c>
      <c r="V189" s="37">
        <v>3885429.3449999997</v>
      </c>
      <c r="W189" s="38">
        <v>4055244.6230000001</v>
      </c>
      <c r="X189" s="10">
        <v>18729969.1096204</v>
      </c>
      <c r="Y189" s="11">
        <v>19448945.816722468</v>
      </c>
      <c r="Z189" s="10">
        <v>19477484</v>
      </c>
      <c r="AA189" s="11">
        <v>20441953</v>
      </c>
      <c r="AB189" s="17">
        <v>2.1999999999999999E-2</v>
      </c>
      <c r="AC189" s="18">
        <v>2.81E-2</v>
      </c>
      <c r="AD189" s="17">
        <v>0.24779999999999999</v>
      </c>
      <c r="AE189" s="18">
        <v>0.24779999999999999</v>
      </c>
      <c r="AF189" s="10">
        <v>4859957</v>
      </c>
      <c r="AG189" s="11">
        <v>5100608</v>
      </c>
      <c r="AH189" s="10">
        <v>974527.65500000003</v>
      </c>
      <c r="AI189" s="11">
        <v>1045363.377</v>
      </c>
      <c r="AJ189" s="19">
        <v>1238281</v>
      </c>
      <c r="AK189" s="20">
        <v>1333285</v>
      </c>
      <c r="AL189" s="21">
        <v>4225000</v>
      </c>
      <c r="AM189" s="22">
        <v>4225000</v>
      </c>
      <c r="AN189" s="10">
        <v>20198758.982179433</v>
      </c>
      <c r="AO189" s="11">
        <v>22375458.29865152</v>
      </c>
      <c r="AP189" s="10">
        <v>21766917</v>
      </c>
      <c r="AQ189" s="11">
        <v>22817952</v>
      </c>
      <c r="AR189" s="17">
        <v>4.2700000000000002E-2</v>
      </c>
      <c r="AS189" s="18">
        <v>1.09E-2</v>
      </c>
      <c r="AT189" s="17">
        <v>0.28780000000000006</v>
      </c>
      <c r="AU189" s="18">
        <v>0.28780000000000006</v>
      </c>
      <c r="AV189" s="10">
        <v>6307917</v>
      </c>
      <c r="AW189" s="11">
        <v>6612501</v>
      </c>
      <c r="AX189" s="10">
        <v>1238280.835</v>
      </c>
      <c r="AY189" s="11">
        <v>1333285.273</v>
      </c>
      <c r="AZ189" s="35">
        <v>1295646</v>
      </c>
      <c r="BA189" s="36">
        <v>1382127</v>
      </c>
      <c r="BB189" s="37">
        <v>4225000</v>
      </c>
      <c r="BC189" s="38">
        <v>4225000</v>
      </c>
      <c r="BD189" s="10">
        <v>21560889.803912863</v>
      </c>
      <c r="BE189" s="11">
        <v>22302239.448749125</v>
      </c>
      <c r="BF189" s="10">
        <v>22421387</v>
      </c>
      <c r="BG189" s="11">
        <v>23440928</v>
      </c>
      <c r="BH189" s="17">
        <v>2.1999999999999999E-2</v>
      </c>
      <c r="BI189" s="18">
        <v>2.81E-2</v>
      </c>
      <c r="BJ189" s="17">
        <v>0.28780000000000006</v>
      </c>
      <c r="BK189" s="18">
        <v>0.28780000000000006</v>
      </c>
      <c r="BL189" s="10">
        <v>6497578</v>
      </c>
      <c r="BM189" s="11">
        <v>6793035</v>
      </c>
      <c r="BN189" s="10">
        <v>1295645.9010000001</v>
      </c>
      <c r="BO189" s="11">
        <v>1382126.7549999999</v>
      </c>
      <c r="BP189" s="77">
        <f t="shared" si="37"/>
        <v>-339570.65500000026</v>
      </c>
    </row>
    <row r="190" spans="1:68">
      <c r="A190" s="3" t="s">
        <v>371</v>
      </c>
      <c r="B190" s="3" t="s">
        <v>372</v>
      </c>
      <c r="C190" s="3" t="str">
        <f t="shared" si="36"/>
        <v>01147 - Othello</v>
      </c>
      <c r="D190" s="19">
        <v>4114362</v>
      </c>
      <c r="E190" s="20">
        <v>4193018</v>
      </c>
      <c r="F190" s="21">
        <v>2800000</v>
      </c>
      <c r="G190" s="22">
        <v>2800000</v>
      </c>
      <c r="H190" s="10">
        <v>40418188.802773654</v>
      </c>
      <c r="I190" s="11">
        <v>43640037.000311121</v>
      </c>
      <c r="J190" s="10">
        <v>43556110</v>
      </c>
      <c r="K190" s="11">
        <v>44503055</v>
      </c>
      <c r="L190" s="17">
        <v>4.2700000000000002E-2</v>
      </c>
      <c r="M190" s="18">
        <v>1.09E-2</v>
      </c>
      <c r="N190" s="17">
        <v>0.28000000000000003</v>
      </c>
      <c r="O190" s="18">
        <v>0.28000000000000003</v>
      </c>
      <c r="P190" s="10">
        <v>12221690</v>
      </c>
      <c r="Q190" s="11">
        <v>12487399</v>
      </c>
      <c r="R190" s="10">
        <v>4114361.7230000002</v>
      </c>
      <c r="S190" s="11">
        <v>4193018.3250000002</v>
      </c>
      <c r="T190" s="35">
        <v>3162067</v>
      </c>
      <c r="U190" s="36">
        <v>3192588</v>
      </c>
      <c r="V190" s="37">
        <v>2800000</v>
      </c>
      <c r="W190" s="38">
        <v>2800000</v>
      </c>
      <c r="X190" s="10">
        <v>37032700.229523726</v>
      </c>
      <c r="Y190" s="11">
        <v>37266952.028800257</v>
      </c>
      <c r="Z190" s="10">
        <v>38510679</v>
      </c>
      <c r="AA190" s="11">
        <v>39169695</v>
      </c>
      <c r="AB190" s="17">
        <v>2.1999999999999999E-2</v>
      </c>
      <c r="AC190" s="18">
        <v>2.81E-2</v>
      </c>
      <c r="AD190" s="17">
        <v>0.24</v>
      </c>
      <c r="AE190" s="18">
        <v>0.24</v>
      </c>
      <c r="AF190" s="10">
        <v>9262251</v>
      </c>
      <c r="AG190" s="11">
        <v>9420752</v>
      </c>
      <c r="AH190" s="10">
        <v>3162067.1090000002</v>
      </c>
      <c r="AI190" s="11">
        <v>3192588.1779999998</v>
      </c>
      <c r="AJ190" s="19">
        <v>4114362</v>
      </c>
      <c r="AK190" s="20">
        <v>4193018</v>
      </c>
      <c r="AL190" s="21">
        <v>2800000</v>
      </c>
      <c r="AM190" s="22">
        <v>2800000</v>
      </c>
      <c r="AN190" s="10">
        <v>40418188.802773654</v>
      </c>
      <c r="AO190" s="11">
        <v>43640037.000311121</v>
      </c>
      <c r="AP190" s="10">
        <v>43556110</v>
      </c>
      <c r="AQ190" s="11">
        <v>44503055</v>
      </c>
      <c r="AR190" s="17">
        <v>4.2700000000000002E-2</v>
      </c>
      <c r="AS190" s="18">
        <v>1.09E-2</v>
      </c>
      <c r="AT190" s="17">
        <v>0.28000000000000003</v>
      </c>
      <c r="AU190" s="18">
        <v>0.28000000000000003</v>
      </c>
      <c r="AV190" s="10">
        <v>12221690</v>
      </c>
      <c r="AW190" s="11">
        <v>12487399</v>
      </c>
      <c r="AX190" s="10">
        <v>4114361.7230000002</v>
      </c>
      <c r="AY190" s="11">
        <v>4193018.3250000002</v>
      </c>
      <c r="AZ190" s="35">
        <v>4106458</v>
      </c>
      <c r="BA190" s="36">
        <v>4150257</v>
      </c>
      <c r="BB190" s="37">
        <v>2800000</v>
      </c>
      <c r="BC190" s="38">
        <v>2800000</v>
      </c>
      <c r="BD190" s="10">
        <v>42073330.649238802</v>
      </c>
      <c r="BE190" s="11">
        <v>42344335.753287673</v>
      </c>
      <c r="BF190" s="10">
        <v>43752482</v>
      </c>
      <c r="BG190" s="11">
        <v>44506316</v>
      </c>
      <c r="BH190" s="17">
        <v>2.1999999999999999E-2</v>
      </c>
      <c r="BI190" s="18">
        <v>2.81E-2</v>
      </c>
      <c r="BJ190" s="17">
        <v>0.28000000000000003</v>
      </c>
      <c r="BK190" s="18">
        <v>0.28000000000000003</v>
      </c>
      <c r="BL190" s="10">
        <v>12276791</v>
      </c>
      <c r="BM190" s="11">
        <v>12488314</v>
      </c>
      <c r="BN190" s="10">
        <v>4106458.108</v>
      </c>
      <c r="BO190" s="11">
        <v>4150257.3220000002</v>
      </c>
      <c r="BP190" s="77">
        <f t="shared" si="37"/>
        <v>0</v>
      </c>
    </row>
    <row r="191" spans="1:68">
      <c r="A191" s="3" t="s">
        <v>373</v>
      </c>
      <c r="B191" s="3" t="s">
        <v>374</v>
      </c>
      <c r="C191" s="3" t="str">
        <f t="shared" si="36"/>
        <v>09102 - Palisades</v>
      </c>
      <c r="D191" s="19">
        <v>12851</v>
      </c>
      <c r="E191" s="20">
        <v>12850</v>
      </c>
      <c r="F191" s="21">
        <v>98396</v>
      </c>
      <c r="G191" s="22">
        <v>98396</v>
      </c>
      <c r="H191" s="10">
        <v>572130.81599999999</v>
      </c>
      <c r="I191" s="11">
        <v>621137.35064031696</v>
      </c>
      <c r="J191" s="10">
        <v>616549</v>
      </c>
      <c r="K191" s="11">
        <v>633421</v>
      </c>
      <c r="L191" s="17">
        <v>4.2700000000000002E-2</v>
      </c>
      <c r="M191" s="18">
        <v>1.09E-2</v>
      </c>
      <c r="N191" s="17">
        <v>0.37730000000000002</v>
      </c>
      <c r="O191" s="18">
        <v>0.37730000000000002</v>
      </c>
      <c r="P191" s="10">
        <v>263354</v>
      </c>
      <c r="Q191" s="11">
        <v>270561</v>
      </c>
      <c r="R191" s="10">
        <v>12850.567999999999</v>
      </c>
      <c r="S191" s="11">
        <v>12849.995000000001</v>
      </c>
      <c r="T191" s="35">
        <v>8916</v>
      </c>
      <c r="U191" s="36">
        <v>6563</v>
      </c>
      <c r="V191" s="37">
        <v>98396</v>
      </c>
      <c r="W191" s="38">
        <v>98396</v>
      </c>
      <c r="X191" s="10">
        <v>530446.79630273324</v>
      </c>
      <c r="Y191" s="11">
        <v>523635.05541360402</v>
      </c>
      <c r="Z191" s="10">
        <v>551617</v>
      </c>
      <c r="AA191" s="11">
        <v>550370</v>
      </c>
      <c r="AB191" s="17">
        <v>2.1999999999999999E-2</v>
      </c>
      <c r="AC191" s="18">
        <v>2.81E-2</v>
      </c>
      <c r="AD191" s="17">
        <v>0.33729999999999999</v>
      </c>
      <c r="AE191" s="18">
        <v>0.33729999999999999</v>
      </c>
      <c r="AF191" s="10">
        <v>210639</v>
      </c>
      <c r="AG191" s="11">
        <v>210163</v>
      </c>
      <c r="AH191" s="10">
        <v>8915.9809999999998</v>
      </c>
      <c r="AI191" s="11">
        <v>6563.482</v>
      </c>
      <c r="AJ191" s="19">
        <v>12851</v>
      </c>
      <c r="AK191" s="20">
        <v>12850</v>
      </c>
      <c r="AL191" s="21">
        <v>98396</v>
      </c>
      <c r="AM191" s="22">
        <v>98396</v>
      </c>
      <c r="AN191" s="10">
        <v>572130.81599999999</v>
      </c>
      <c r="AO191" s="11">
        <v>621137.35064031696</v>
      </c>
      <c r="AP191" s="10">
        <v>616549</v>
      </c>
      <c r="AQ191" s="11">
        <v>633421</v>
      </c>
      <c r="AR191" s="17">
        <v>4.2700000000000002E-2</v>
      </c>
      <c r="AS191" s="18">
        <v>1.09E-2</v>
      </c>
      <c r="AT191" s="17">
        <v>0.37730000000000002</v>
      </c>
      <c r="AU191" s="18">
        <v>0.37730000000000002</v>
      </c>
      <c r="AV191" s="10">
        <v>263354</v>
      </c>
      <c r="AW191" s="11">
        <v>270561</v>
      </c>
      <c r="AX191" s="10">
        <v>12850.567999999999</v>
      </c>
      <c r="AY191" s="11">
        <v>12849.995000000001</v>
      </c>
      <c r="AZ191" s="35">
        <v>9297</v>
      </c>
      <c r="BA191" s="36">
        <v>6508</v>
      </c>
      <c r="BB191" s="37">
        <v>98396</v>
      </c>
      <c r="BC191" s="38">
        <v>98396</v>
      </c>
      <c r="BD191" s="10">
        <v>581962.87407410168</v>
      </c>
      <c r="BE191" s="11">
        <v>575523.57634100562</v>
      </c>
      <c r="BF191" s="10">
        <v>605189</v>
      </c>
      <c r="BG191" s="11">
        <v>604908</v>
      </c>
      <c r="BH191" s="17">
        <v>2.1999999999999999E-2</v>
      </c>
      <c r="BI191" s="18">
        <v>2.81E-2</v>
      </c>
      <c r="BJ191" s="17">
        <v>0.37730000000000002</v>
      </c>
      <c r="BK191" s="18">
        <v>0.37730000000000002</v>
      </c>
      <c r="BL191" s="10">
        <v>258502</v>
      </c>
      <c r="BM191" s="11">
        <v>258382</v>
      </c>
      <c r="BN191" s="10">
        <v>9296.5959999999995</v>
      </c>
      <c r="BO191" s="11">
        <v>6508.3429999999998</v>
      </c>
      <c r="BP191" s="77">
        <f t="shared" si="37"/>
        <v>0</v>
      </c>
    </row>
    <row r="192" spans="1:68">
      <c r="A192" s="3" t="s">
        <v>375</v>
      </c>
      <c r="B192" s="3" t="s">
        <v>376</v>
      </c>
      <c r="C192" s="3" t="str">
        <f t="shared" si="36"/>
        <v>38301 - Palouse</v>
      </c>
      <c r="D192" s="19">
        <v>132795</v>
      </c>
      <c r="E192" s="20">
        <v>143864</v>
      </c>
      <c r="F192" s="21">
        <v>470000</v>
      </c>
      <c r="G192" s="22">
        <v>470000</v>
      </c>
      <c r="H192" s="10">
        <v>2293274.6362411557</v>
      </c>
      <c r="I192" s="11">
        <v>2545832.3767054193</v>
      </c>
      <c r="J192" s="10">
        <v>2471316</v>
      </c>
      <c r="K192" s="11">
        <v>2596178</v>
      </c>
      <c r="L192" s="17">
        <v>4.2700000000000002E-2</v>
      </c>
      <c r="M192" s="18">
        <v>1.09E-2</v>
      </c>
      <c r="N192" s="17">
        <v>0.32269999999999999</v>
      </c>
      <c r="O192" s="18">
        <v>0.32269999999999999</v>
      </c>
      <c r="P192" s="10">
        <v>797494</v>
      </c>
      <c r="Q192" s="11">
        <v>837787</v>
      </c>
      <c r="R192" s="10">
        <v>132794.59099999999</v>
      </c>
      <c r="S192" s="11">
        <v>143863.924</v>
      </c>
      <c r="T192" s="35">
        <v>106720</v>
      </c>
      <c r="U192" s="36">
        <v>110111</v>
      </c>
      <c r="V192" s="37">
        <v>470000</v>
      </c>
      <c r="W192" s="38">
        <v>470000</v>
      </c>
      <c r="X192" s="10">
        <v>2155242.7577892747</v>
      </c>
      <c r="Y192" s="11">
        <v>2202273.8062279606</v>
      </c>
      <c r="Z192" s="10">
        <v>2241259</v>
      </c>
      <c r="AA192" s="11">
        <v>2314716</v>
      </c>
      <c r="AB192" s="17">
        <v>2.1999999999999999E-2</v>
      </c>
      <c r="AC192" s="18">
        <v>2.81E-2</v>
      </c>
      <c r="AD192" s="17">
        <v>0.28269999999999995</v>
      </c>
      <c r="AE192" s="18">
        <v>0.28269999999999995</v>
      </c>
      <c r="AF192" s="10">
        <v>633604</v>
      </c>
      <c r="AG192" s="11">
        <v>654370</v>
      </c>
      <c r="AH192" s="10">
        <v>106720.18700000001</v>
      </c>
      <c r="AI192" s="11">
        <v>110111.49800000001</v>
      </c>
      <c r="AJ192" s="19">
        <v>132795</v>
      </c>
      <c r="AK192" s="20">
        <v>143864</v>
      </c>
      <c r="AL192" s="21">
        <v>470000</v>
      </c>
      <c r="AM192" s="22">
        <v>470000</v>
      </c>
      <c r="AN192" s="10">
        <v>2293274.6362411557</v>
      </c>
      <c r="AO192" s="11">
        <v>2545832.3767054193</v>
      </c>
      <c r="AP192" s="10">
        <v>2471316</v>
      </c>
      <c r="AQ192" s="11">
        <v>2596178</v>
      </c>
      <c r="AR192" s="17">
        <v>4.2700000000000002E-2</v>
      </c>
      <c r="AS192" s="18">
        <v>1.09E-2</v>
      </c>
      <c r="AT192" s="17">
        <v>0.32269999999999999</v>
      </c>
      <c r="AU192" s="18">
        <v>0.32269999999999999</v>
      </c>
      <c r="AV192" s="10">
        <v>797494</v>
      </c>
      <c r="AW192" s="11">
        <v>837787</v>
      </c>
      <c r="AX192" s="10">
        <v>132794.59099999999</v>
      </c>
      <c r="AY192" s="11">
        <v>143863.924</v>
      </c>
      <c r="AZ192" s="35">
        <v>137392</v>
      </c>
      <c r="BA192" s="36">
        <v>141580</v>
      </c>
      <c r="BB192" s="37">
        <v>470000</v>
      </c>
      <c r="BC192" s="38">
        <v>470000</v>
      </c>
      <c r="BD192" s="10">
        <v>2436793.2354344968</v>
      </c>
      <c r="BE192" s="11">
        <v>2485621.1239929805</v>
      </c>
      <c r="BF192" s="10">
        <v>2534046</v>
      </c>
      <c r="BG192" s="11">
        <v>2612530</v>
      </c>
      <c r="BH192" s="17">
        <v>2.1999999999999999E-2</v>
      </c>
      <c r="BI192" s="18">
        <v>2.81E-2</v>
      </c>
      <c r="BJ192" s="17">
        <v>0.32269999999999999</v>
      </c>
      <c r="BK192" s="18">
        <v>0.32269999999999999</v>
      </c>
      <c r="BL192" s="10">
        <v>817737</v>
      </c>
      <c r="BM192" s="11">
        <v>843063</v>
      </c>
      <c r="BN192" s="10">
        <v>137392.33100000001</v>
      </c>
      <c r="BO192" s="11">
        <v>141580.10200000001</v>
      </c>
      <c r="BP192" s="77">
        <f t="shared" si="37"/>
        <v>0</v>
      </c>
    </row>
    <row r="193" spans="1:68">
      <c r="A193" s="3" t="s">
        <v>377</v>
      </c>
      <c r="B193" s="3" t="s">
        <v>378</v>
      </c>
      <c r="C193" s="3" t="str">
        <f t="shared" si="36"/>
        <v>11001 - Pasco</v>
      </c>
      <c r="D193" s="19">
        <v>15798938</v>
      </c>
      <c r="E193" s="20">
        <v>16328601</v>
      </c>
      <c r="F193" s="21">
        <v>22200000</v>
      </c>
      <c r="G193" s="22">
        <v>22200000</v>
      </c>
      <c r="H193" s="10">
        <v>162988180.85324967</v>
      </c>
      <c r="I193" s="11">
        <v>177631909.2163527</v>
      </c>
      <c r="J193" s="10">
        <v>175641991</v>
      </c>
      <c r="K193" s="11">
        <v>181144728</v>
      </c>
      <c r="L193" s="17">
        <v>4.2700000000000002E-2</v>
      </c>
      <c r="M193" s="18">
        <v>1.09E-2</v>
      </c>
      <c r="N193" s="17">
        <v>0.28000000000000003</v>
      </c>
      <c r="O193" s="18">
        <v>0.28000000000000003</v>
      </c>
      <c r="P193" s="10">
        <v>49359401</v>
      </c>
      <c r="Q193" s="11">
        <v>50905796</v>
      </c>
      <c r="R193" s="10">
        <v>15798938.402000001</v>
      </c>
      <c r="S193" s="11">
        <v>16328601.098999999</v>
      </c>
      <c r="T193" s="35">
        <v>12289453</v>
      </c>
      <c r="U193" s="36">
        <v>12595135</v>
      </c>
      <c r="V193" s="37">
        <v>22200000</v>
      </c>
      <c r="W193" s="38">
        <v>22200000</v>
      </c>
      <c r="X193" s="10">
        <v>150481696.3955923</v>
      </c>
      <c r="Y193" s="11">
        <v>153023403.69163847</v>
      </c>
      <c r="Z193" s="10">
        <v>156487437</v>
      </c>
      <c r="AA193" s="11">
        <v>160836339</v>
      </c>
      <c r="AB193" s="17">
        <v>2.1999999999999999E-2</v>
      </c>
      <c r="AC193" s="18">
        <v>2.81E-2</v>
      </c>
      <c r="AD193" s="17">
        <v>0.24</v>
      </c>
      <c r="AE193" s="18">
        <v>0.24</v>
      </c>
      <c r="AF193" s="10">
        <v>37694173</v>
      </c>
      <c r="AG193" s="11">
        <v>38741722</v>
      </c>
      <c r="AH193" s="10">
        <v>12289452.521</v>
      </c>
      <c r="AI193" s="11">
        <v>12595134.866</v>
      </c>
      <c r="AJ193" s="19">
        <v>15798938</v>
      </c>
      <c r="AK193" s="20">
        <v>16328601</v>
      </c>
      <c r="AL193" s="21">
        <v>22200000</v>
      </c>
      <c r="AM193" s="22">
        <v>22200000</v>
      </c>
      <c r="AN193" s="10">
        <v>162988180.85324967</v>
      </c>
      <c r="AO193" s="11">
        <v>177631909.2163527</v>
      </c>
      <c r="AP193" s="10">
        <v>175641991</v>
      </c>
      <c r="AQ193" s="11">
        <v>181144728</v>
      </c>
      <c r="AR193" s="17">
        <v>4.2700000000000002E-2</v>
      </c>
      <c r="AS193" s="18">
        <v>1.09E-2</v>
      </c>
      <c r="AT193" s="17">
        <v>0.28000000000000003</v>
      </c>
      <c r="AU193" s="18">
        <v>0.28000000000000003</v>
      </c>
      <c r="AV193" s="10">
        <v>49359401</v>
      </c>
      <c r="AW193" s="11">
        <v>50905796</v>
      </c>
      <c r="AX193" s="10">
        <v>15798938.402000001</v>
      </c>
      <c r="AY193" s="11">
        <v>16328601.098999999</v>
      </c>
      <c r="AZ193" s="35">
        <v>15997429</v>
      </c>
      <c r="BA193" s="36">
        <v>16387620</v>
      </c>
      <c r="BB193" s="37">
        <v>22200000</v>
      </c>
      <c r="BC193" s="38">
        <v>22200000</v>
      </c>
      <c r="BD193" s="10">
        <v>171352501.03881648</v>
      </c>
      <c r="BE193" s="11">
        <v>174044527.2841239</v>
      </c>
      <c r="BF193" s="10">
        <v>178191198</v>
      </c>
      <c r="BG193" s="11">
        <v>182930740</v>
      </c>
      <c r="BH193" s="17">
        <v>2.1999999999999999E-2</v>
      </c>
      <c r="BI193" s="18">
        <v>2.81E-2</v>
      </c>
      <c r="BJ193" s="17">
        <v>0.28000000000000003</v>
      </c>
      <c r="BK193" s="18">
        <v>0.28000000000000003</v>
      </c>
      <c r="BL193" s="10">
        <v>50075786</v>
      </c>
      <c r="BM193" s="11">
        <v>51407706</v>
      </c>
      <c r="BN193" s="10">
        <v>15997428.777000001</v>
      </c>
      <c r="BO193" s="11">
        <v>16387619.554</v>
      </c>
      <c r="BP193" s="77">
        <f t="shared" si="37"/>
        <v>0</v>
      </c>
    </row>
    <row r="194" spans="1:68">
      <c r="A194" s="3" t="s">
        <v>379</v>
      </c>
      <c r="B194" s="3" t="s">
        <v>380</v>
      </c>
      <c r="C194" s="3" t="str">
        <f t="shared" si="36"/>
        <v>24122 - Pateros</v>
      </c>
      <c r="D194" s="19">
        <v>244154</v>
      </c>
      <c r="E194" s="20">
        <v>248559</v>
      </c>
      <c r="F194" s="21">
        <v>664000</v>
      </c>
      <c r="G194" s="22">
        <v>664000</v>
      </c>
      <c r="H194" s="10">
        <v>3704876.8532319432</v>
      </c>
      <c r="I194" s="11">
        <v>4011713.4107379112</v>
      </c>
      <c r="J194" s="10">
        <v>3992510</v>
      </c>
      <c r="K194" s="11">
        <v>4091048</v>
      </c>
      <c r="L194" s="17">
        <v>4.2700000000000002E-2</v>
      </c>
      <c r="M194" s="18">
        <v>1.09E-2</v>
      </c>
      <c r="N194" s="17">
        <v>0.315</v>
      </c>
      <c r="O194" s="18">
        <v>0.315</v>
      </c>
      <c r="P194" s="10">
        <v>1257849</v>
      </c>
      <c r="Q194" s="11">
        <v>1288893</v>
      </c>
      <c r="R194" s="10">
        <v>244153.78899999999</v>
      </c>
      <c r="S194" s="11">
        <v>248558.93599999999</v>
      </c>
      <c r="T194" s="35">
        <v>186078</v>
      </c>
      <c r="U194" s="36">
        <v>184116</v>
      </c>
      <c r="V194" s="37">
        <v>664000</v>
      </c>
      <c r="W194" s="38">
        <v>664000</v>
      </c>
      <c r="X194" s="10">
        <v>3409346.6102242274</v>
      </c>
      <c r="Y194" s="11">
        <v>3420766.2101809094</v>
      </c>
      <c r="Z194" s="10">
        <v>3545414</v>
      </c>
      <c r="AA194" s="11">
        <v>3595421</v>
      </c>
      <c r="AB194" s="17">
        <v>2.1999999999999999E-2</v>
      </c>
      <c r="AC194" s="18">
        <v>2.81E-2</v>
      </c>
      <c r="AD194" s="17">
        <v>0.27499999999999997</v>
      </c>
      <c r="AE194" s="18">
        <v>0.27499999999999997</v>
      </c>
      <c r="AF194" s="10">
        <v>975150</v>
      </c>
      <c r="AG194" s="11">
        <v>988905</v>
      </c>
      <c r="AH194" s="10">
        <v>186078.21</v>
      </c>
      <c r="AI194" s="11">
        <v>184116.05300000001</v>
      </c>
      <c r="AJ194" s="19">
        <v>244154</v>
      </c>
      <c r="AK194" s="20">
        <v>248559</v>
      </c>
      <c r="AL194" s="21">
        <v>664000</v>
      </c>
      <c r="AM194" s="22">
        <v>664000</v>
      </c>
      <c r="AN194" s="10">
        <v>3704876.8532319432</v>
      </c>
      <c r="AO194" s="11">
        <v>4011713.4107379112</v>
      </c>
      <c r="AP194" s="10">
        <v>3992510</v>
      </c>
      <c r="AQ194" s="11">
        <v>4091048</v>
      </c>
      <c r="AR194" s="17">
        <v>4.2700000000000002E-2</v>
      </c>
      <c r="AS194" s="18">
        <v>1.09E-2</v>
      </c>
      <c r="AT194" s="17">
        <v>0.315</v>
      </c>
      <c r="AU194" s="18">
        <v>0.315</v>
      </c>
      <c r="AV194" s="10">
        <v>1257849</v>
      </c>
      <c r="AW194" s="11">
        <v>1288893</v>
      </c>
      <c r="AX194" s="10">
        <v>244153.78899999999</v>
      </c>
      <c r="AY194" s="11">
        <v>248558.93599999999</v>
      </c>
      <c r="AZ194" s="35">
        <v>238426</v>
      </c>
      <c r="BA194" s="36">
        <v>236479</v>
      </c>
      <c r="BB194" s="37">
        <v>664000</v>
      </c>
      <c r="BC194" s="38">
        <v>664000</v>
      </c>
      <c r="BD194" s="10">
        <v>3842045.7243269286</v>
      </c>
      <c r="BE194" s="11">
        <v>3856300.7459169743</v>
      </c>
      <c r="BF194" s="10">
        <v>3995382</v>
      </c>
      <c r="BG194" s="11">
        <v>4053192</v>
      </c>
      <c r="BH194" s="17">
        <v>2.1999999999999999E-2</v>
      </c>
      <c r="BI194" s="18">
        <v>2.81E-2</v>
      </c>
      <c r="BJ194" s="17">
        <v>0.315</v>
      </c>
      <c r="BK194" s="18">
        <v>0.315</v>
      </c>
      <c r="BL194" s="10">
        <v>1258753</v>
      </c>
      <c r="BM194" s="11">
        <v>1276966</v>
      </c>
      <c r="BN194" s="10">
        <v>238425.717</v>
      </c>
      <c r="BO194" s="11">
        <v>236478.712</v>
      </c>
      <c r="BP194" s="77">
        <f t="shared" si="37"/>
        <v>0</v>
      </c>
    </row>
    <row r="195" spans="1:68">
      <c r="A195" s="3" t="s">
        <v>381</v>
      </c>
      <c r="B195" s="3" t="s">
        <v>382</v>
      </c>
      <c r="C195" s="3" t="str">
        <f t="shared" si="36"/>
        <v>03050 - Paterson</v>
      </c>
      <c r="D195" s="19">
        <v>0</v>
      </c>
      <c r="E195" s="20">
        <v>0</v>
      </c>
      <c r="F195" s="21">
        <v>222475</v>
      </c>
      <c r="G195" s="22">
        <v>222475</v>
      </c>
      <c r="H195" s="10">
        <v>1732936.1923631458</v>
      </c>
      <c r="I195" s="11">
        <v>1873443.4339450158</v>
      </c>
      <c r="J195" s="10">
        <v>1867475</v>
      </c>
      <c r="K195" s="11">
        <v>1910492</v>
      </c>
      <c r="L195" s="17">
        <v>4.2700000000000002E-2</v>
      </c>
      <c r="M195" s="18">
        <v>1.09E-2</v>
      </c>
      <c r="N195" s="17">
        <v>0.28000000000000003</v>
      </c>
      <c r="O195" s="18">
        <v>0.28000000000000003</v>
      </c>
      <c r="P195" s="10">
        <v>600216</v>
      </c>
      <c r="Q195" s="11">
        <v>614042</v>
      </c>
      <c r="R195" s="10">
        <v>0</v>
      </c>
      <c r="S195" s="11">
        <v>0</v>
      </c>
      <c r="T195" s="35">
        <v>0</v>
      </c>
      <c r="U195" s="36">
        <v>0</v>
      </c>
      <c r="V195" s="37">
        <v>222475</v>
      </c>
      <c r="W195" s="38">
        <v>222475</v>
      </c>
      <c r="X195" s="10">
        <v>1602539.5883110261</v>
      </c>
      <c r="Y195" s="11">
        <v>1611636.5871216338</v>
      </c>
      <c r="Z195" s="10">
        <v>1666497</v>
      </c>
      <c r="AA195" s="11">
        <v>1693922</v>
      </c>
      <c r="AB195" s="17">
        <v>2.1999999999999999E-2</v>
      </c>
      <c r="AC195" s="18">
        <v>2.81E-2</v>
      </c>
      <c r="AD195" s="17">
        <v>0.24</v>
      </c>
      <c r="AE195" s="18">
        <v>0.24</v>
      </c>
      <c r="AF195" s="10">
        <v>459103</v>
      </c>
      <c r="AG195" s="11">
        <v>466658</v>
      </c>
      <c r="AH195" s="10">
        <v>0</v>
      </c>
      <c r="AI195" s="11">
        <v>0</v>
      </c>
      <c r="AJ195" s="19">
        <v>0</v>
      </c>
      <c r="AK195" s="20">
        <v>0</v>
      </c>
      <c r="AL195" s="21">
        <v>222475</v>
      </c>
      <c r="AM195" s="22">
        <v>222475</v>
      </c>
      <c r="AN195" s="10">
        <v>1732936.1923631458</v>
      </c>
      <c r="AO195" s="11">
        <v>1873443.4339450158</v>
      </c>
      <c r="AP195" s="10">
        <v>1867475</v>
      </c>
      <c r="AQ195" s="11">
        <v>1910492</v>
      </c>
      <c r="AR195" s="17">
        <v>4.2700000000000002E-2</v>
      </c>
      <c r="AS195" s="18">
        <v>1.09E-2</v>
      </c>
      <c r="AT195" s="17">
        <v>0.28000000000000003</v>
      </c>
      <c r="AU195" s="18">
        <v>0.28000000000000003</v>
      </c>
      <c r="AV195" s="10">
        <v>600216</v>
      </c>
      <c r="AW195" s="11">
        <v>614042</v>
      </c>
      <c r="AX195" s="10">
        <v>0</v>
      </c>
      <c r="AY195" s="11">
        <v>0</v>
      </c>
      <c r="AZ195" s="35">
        <v>0</v>
      </c>
      <c r="BA195" s="36">
        <v>0</v>
      </c>
      <c r="BB195" s="37">
        <v>222475</v>
      </c>
      <c r="BC195" s="38">
        <v>222475</v>
      </c>
      <c r="BD195" s="10">
        <v>1796375.7649117138</v>
      </c>
      <c r="BE195" s="11">
        <v>1806676.765467423</v>
      </c>
      <c r="BF195" s="10">
        <v>1868069</v>
      </c>
      <c r="BG195" s="11">
        <v>1898920</v>
      </c>
      <c r="BH195" s="17">
        <v>2.1999999999999999E-2</v>
      </c>
      <c r="BI195" s="18">
        <v>2.81E-2</v>
      </c>
      <c r="BJ195" s="17">
        <v>0.28000000000000003</v>
      </c>
      <c r="BK195" s="18">
        <v>0.28000000000000003</v>
      </c>
      <c r="BL195" s="10">
        <v>600407</v>
      </c>
      <c r="BM195" s="11">
        <v>610323</v>
      </c>
      <c r="BN195" s="10">
        <v>0</v>
      </c>
      <c r="BO195" s="11">
        <v>0</v>
      </c>
      <c r="BP195" s="77">
        <f t="shared" si="37"/>
        <v>0</v>
      </c>
    </row>
    <row r="196" spans="1:68">
      <c r="A196" s="3" t="s">
        <v>383</v>
      </c>
      <c r="B196" s="3" t="s">
        <v>384</v>
      </c>
      <c r="C196" s="3" t="str">
        <f t="shared" si="36"/>
        <v>21301 - Pe Ell</v>
      </c>
      <c r="D196" s="19">
        <v>187035</v>
      </c>
      <c r="E196" s="20">
        <v>191079</v>
      </c>
      <c r="F196" s="21">
        <v>480000</v>
      </c>
      <c r="G196" s="22">
        <v>480000</v>
      </c>
      <c r="H196" s="10">
        <v>3451817.5476176981</v>
      </c>
      <c r="I196" s="11">
        <v>3745815.4122133488</v>
      </c>
      <c r="J196" s="10">
        <v>3719804</v>
      </c>
      <c r="K196" s="11">
        <v>3819892</v>
      </c>
      <c r="L196" s="17">
        <v>4.2700000000000002E-2</v>
      </c>
      <c r="M196" s="18">
        <v>1.09E-2</v>
      </c>
      <c r="N196" s="17">
        <v>0.28000000000000003</v>
      </c>
      <c r="O196" s="18">
        <v>0.28000000000000003</v>
      </c>
      <c r="P196" s="10">
        <v>1046523</v>
      </c>
      <c r="Q196" s="11">
        <v>1074682</v>
      </c>
      <c r="R196" s="10">
        <v>187034.731</v>
      </c>
      <c r="S196" s="11">
        <v>191078.62100000001</v>
      </c>
      <c r="T196" s="35">
        <v>141048</v>
      </c>
      <c r="U196" s="36">
        <v>137215</v>
      </c>
      <c r="V196" s="37">
        <v>480000</v>
      </c>
      <c r="W196" s="38">
        <v>480000</v>
      </c>
      <c r="X196" s="10">
        <v>3166679.5714250416</v>
      </c>
      <c r="Y196" s="11">
        <v>3169556.2581096287</v>
      </c>
      <c r="Z196" s="10">
        <v>3293062</v>
      </c>
      <c r="AA196" s="11">
        <v>3331385</v>
      </c>
      <c r="AB196" s="17">
        <v>2.1999999999999999E-2</v>
      </c>
      <c r="AC196" s="18">
        <v>2.81E-2</v>
      </c>
      <c r="AD196" s="17">
        <v>0.24</v>
      </c>
      <c r="AE196" s="18">
        <v>0.24</v>
      </c>
      <c r="AF196" s="10">
        <v>794112</v>
      </c>
      <c r="AG196" s="11">
        <v>803353</v>
      </c>
      <c r="AH196" s="10">
        <v>141048.20499999999</v>
      </c>
      <c r="AI196" s="11">
        <v>137214.899</v>
      </c>
      <c r="AJ196" s="19">
        <v>187035</v>
      </c>
      <c r="AK196" s="20">
        <v>191079</v>
      </c>
      <c r="AL196" s="21">
        <v>480000</v>
      </c>
      <c r="AM196" s="22">
        <v>480000</v>
      </c>
      <c r="AN196" s="10">
        <v>3451817.5476176981</v>
      </c>
      <c r="AO196" s="11">
        <v>3745815.4122133488</v>
      </c>
      <c r="AP196" s="10">
        <v>3719804</v>
      </c>
      <c r="AQ196" s="11">
        <v>3819892</v>
      </c>
      <c r="AR196" s="17">
        <v>4.2700000000000002E-2</v>
      </c>
      <c r="AS196" s="18">
        <v>1.09E-2</v>
      </c>
      <c r="AT196" s="17">
        <v>0.28000000000000003</v>
      </c>
      <c r="AU196" s="18">
        <v>0.28000000000000003</v>
      </c>
      <c r="AV196" s="10">
        <v>1046523</v>
      </c>
      <c r="AW196" s="11">
        <v>1074682</v>
      </c>
      <c r="AX196" s="10">
        <v>187034.731</v>
      </c>
      <c r="AY196" s="11">
        <v>191078.62100000001</v>
      </c>
      <c r="AZ196" s="35">
        <v>181791</v>
      </c>
      <c r="BA196" s="36">
        <v>177698</v>
      </c>
      <c r="BB196" s="37">
        <v>480000</v>
      </c>
      <c r="BC196" s="38">
        <v>480000</v>
      </c>
      <c r="BD196" s="10">
        <v>3586607.5884464472</v>
      </c>
      <c r="BE196" s="11">
        <v>3592298.301093732</v>
      </c>
      <c r="BF196" s="10">
        <v>3729749</v>
      </c>
      <c r="BG196" s="11">
        <v>3775711</v>
      </c>
      <c r="BH196" s="17">
        <v>2.1999999999999999E-2</v>
      </c>
      <c r="BI196" s="18">
        <v>2.81E-2</v>
      </c>
      <c r="BJ196" s="17">
        <v>0.28000000000000003</v>
      </c>
      <c r="BK196" s="18">
        <v>0.28000000000000003</v>
      </c>
      <c r="BL196" s="10">
        <v>1049321</v>
      </c>
      <c r="BM196" s="11">
        <v>1062252</v>
      </c>
      <c r="BN196" s="10">
        <v>181790.73</v>
      </c>
      <c r="BO196" s="11">
        <v>177698.03599999999</v>
      </c>
      <c r="BP196" s="77">
        <f t="shared" si="37"/>
        <v>0</v>
      </c>
    </row>
    <row r="197" spans="1:68">
      <c r="A197" s="3" t="s">
        <v>385</v>
      </c>
      <c r="B197" s="3" t="s">
        <v>386</v>
      </c>
      <c r="C197" s="3" t="str">
        <f t="shared" si="36"/>
        <v>27401 - Peninsula</v>
      </c>
      <c r="D197" s="19">
        <v>0</v>
      </c>
      <c r="E197" s="20">
        <v>0</v>
      </c>
      <c r="F197" s="21">
        <v>23321982</v>
      </c>
      <c r="G197" s="22">
        <v>23321982</v>
      </c>
      <c r="H197" s="10">
        <v>77214620.54715766</v>
      </c>
      <c r="I197" s="11">
        <v>83912689.670288622</v>
      </c>
      <c r="J197" s="10">
        <v>83209283</v>
      </c>
      <c r="K197" s="11">
        <v>85572133</v>
      </c>
      <c r="L197" s="17">
        <v>4.2700000000000002E-2</v>
      </c>
      <c r="M197" s="18">
        <v>1.09E-2</v>
      </c>
      <c r="N197" s="17">
        <v>0.28910000000000002</v>
      </c>
      <c r="O197" s="18">
        <v>0.28910000000000002</v>
      </c>
      <c r="P197" s="10">
        <v>24101215</v>
      </c>
      <c r="Q197" s="11">
        <v>24785605</v>
      </c>
      <c r="R197" s="10">
        <v>0</v>
      </c>
      <c r="S197" s="11">
        <v>0</v>
      </c>
      <c r="T197" s="35">
        <v>0</v>
      </c>
      <c r="U197" s="36">
        <v>0</v>
      </c>
      <c r="V197" s="37">
        <v>18397521</v>
      </c>
      <c r="W197" s="38">
        <v>19142728</v>
      </c>
      <c r="X197" s="10">
        <v>70887675.501310319</v>
      </c>
      <c r="Y197" s="11">
        <v>72976785.775287867</v>
      </c>
      <c r="Z197" s="10">
        <v>73716810</v>
      </c>
      <c r="AA197" s="11">
        <v>76702771</v>
      </c>
      <c r="AB197" s="17">
        <v>2.1999999999999999E-2</v>
      </c>
      <c r="AC197" s="18">
        <v>2.81E-2</v>
      </c>
      <c r="AD197" s="17">
        <v>0.24909999999999999</v>
      </c>
      <c r="AE197" s="18">
        <v>0.24909999999999999</v>
      </c>
      <c r="AF197" s="10">
        <v>18397521</v>
      </c>
      <c r="AG197" s="11">
        <v>19142728</v>
      </c>
      <c r="AH197" s="10">
        <v>0</v>
      </c>
      <c r="AI197" s="11">
        <v>0</v>
      </c>
      <c r="AJ197" s="19">
        <v>0</v>
      </c>
      <c r="AK197" s="20">
        <v>0</v>
      </c>
      <c r="AL197" s="21">
        <v>23321982</v>
      </c>
      <c r="AM197" s="22">
        <v>23321982</v>
      </c>
      <c r="AN197" s="10">
        <v>77214620.54715766</v>
      </c>
      <c r="AO197" s="11">
        <v>83912689.670288622</v>
      </c>
      <c r="AP197" s="10">
        <v>83209283</v>
      </c>
      <c r="AQ197" s="11">
        <v>85572133</v>
      </c>
      <c r="AR197" s="17">
        <v>4.2700000000000002E-2</v>
      </c>
      <c r="AS197" s="18">
        <v>1.09E-2</v>
      </c>
      <c r="AT197" s="17">
        <v>0.28910000000000002</v>
      </c>
      <c r="AU197" s="18">
        <v>0.28910000000000002</v>
      </c>
      <c r="AV197" s="10">
        <v>24101215</v>
      </c>
      <c r="AW197" s="11">
        <v>24785605</v>
      </c>
      <c r="AX197" s="10">
        <v>0</v>
      </c>
      <c r="AY197" s="11">
        <v>0</v>
      </c>
      <c r="AZ197" s="35">
        <v>0</v>
      </c>
      <c r="BA197" s="36">
        <v>0</v>
      </c>
      <c r="BB197" s="37">
        <v>23321982</v>
      </c>
      <c r="BC197" s="38">
        <v>23321982</v>
      </c>
      <c r="BD197" s="10">
        <v>81846571.661221787</v>
      </c>
      <c r="BE197" s="11">
        <v>84022679.505639076</v>
      </c>
      <c r="BF197" s="10">
        <v>85113077</v>
      </c>
      <c r="BG197" s="11">
        <v>88312636</v>
      </c>
      <c r="BH197" s="17">
        <v>2.1999999999999999E-2</v>
      </c>
      <c r="BI197" s="18">
        <v>2.81E-2</v>
      </c>
      <c r="BJ197" s="17">
        <v>0.28910000000000002</v>
      </c>
      <c r="BK197" s="18">
        <v>0.28910000000000002</v>
      </c>
      <c r="BL197" s="10">
        <v>24652641</v>
      </c>
      <c r="BM197" s="11">
        <v>25579379</v>
      </c>
      <c r="BN197" s="10">
        <v>0</v>
      </c>
      <c r="BO197" s="11">
        <v>0</v>
      </c>
      <c r="BP197" s="77">
        <f t="shared" si="37"/>
        <v>-4924461</v>
      </c>
    </row>
    <row r="198" spans="1:68">
      <c r="A198" s="3" t="s">
        <v>387</v>
      </c>
      <c r="B198" s="3" t="s">
        <v>388</v>
      </c>
      <c r="C198" s="3" t="str">
        <f t="shared" si="36"/>
        <v>23402 - Pioneer</v>
      </c>
      <c r="D198" s="19">
        <v>0</v>
      </c>
      <c r="E198" s="20">
        <v>0</v>
      </c>
      <c r="F198" s="21">
        <v>2891360</v>
      </c>
      <c r="G198" s="22">
        <v>2891360</v>
      </c>
      <c r="H198" s="10">
        <v>7143834.0781563185</v>
      </c>
      <c r="I198" s="11">
        <v>7957139.2067939425</v>
      </c>
      <c r="J198" s="10">
        <v>7698455</v>
      </c>
      <c r="K198" s="11">
        <v>8114498</v>
      </c>
      <c r="L198" s="17">
        <v>4.2700000000000002E-2</v>
      </c>
      <c r="M198" s="18">
        <v>1.09E-2</v>
      </c>
      <c r="N198" s="17">
        <v>0.28000000000000003</v>
      </c>
      <c r="O198" s="18">
        <v>0.28000000000000003</v>
      </c>
      <c r="P198" s="10">
        <v>3200913</v>
      </c>
      <c r="Q198" s="11">
        <v>3373898</v>
      </c>
      <c r="R198" s="10">
        <v>0</v>
      </c>
      <c r="S198" s="11">
        <v>0</v>
      </c>
      <c r="T198" s="35">
        <v>0</v>
      </c>
      <c r="U198" s="36">
        <v>0</v>
      </c>
      <c r="V198" s="37">
        <v>2424141</v>
      </c>
      <c r="W198" s="38">
        <v>2483482</v>
      </c>
      <c r="X198" s="10">
        <v>6540912.4068005625</v>
      </c>
      <c r="Y198" s="11">
        <v>6629964.7670059474</v>
      </c>
      <c r="Z198" s="10">
        <v>6801961</v>
      </c>
      <c r="AA198" s="11">
        <v>6968472</v>
      </c>
      <c r="AB198" s="17">
        <v>2.1999999999999999E-2</v>
      </c>
      <c r="AC198" s="18">
        <v>2.81E-2</v>
      </c>
      <c r="AD198" s="17">
        <v>0.24</v>
      </c>
      <c r="AE198" s="18">
        <v>0.24</v>
      </c>
      <c r="AF198" s="10">
        <v>2424141</v>
      </c>
      <c r="AG198" s="11">
        <v>2483482</v>
      </c>
      <c r="AH198" s="10">
        <v>0</v>
      </c>
      <c r="AI198" s="11">
        <v>0</v>
      </c>
      <c r="AJ198" s="19">
        <v>0</v>
      </c>
      <c r="AK198" s="20">
        <v>0</v>
      </c>
      <c r="AL198" s="21">
        <v>2891360</v>
      </c>
      <c r="AM198" s="22">
        <v>2891360</v>
      </c>
      <c r="AN198" s="10">
        <v>7143834.0781563185</v>
      </c>
      <c r="AO198" s="11">
        <v>7957139.2067939425</v>
      </c>
      <c r="AP198" s="10">
        <v>7698455</v>
      </c>
      <c r="AQ198" s="11">
        <v>8114498</v>
      </c>
      <c r="AR198" s="17">
        <v>4.2700000000000002E-2</v>
      </c>
      <c r="AS198" s="18">
        <v>1.09E-2</v>
      </c>
      <c r="AT198" s="17">
        <v>0.28000000000000003</v>
      </c>
      <c r="AU198" s="18">
        <v>0.28000000000000003</v>
      </c>
      <c r="AV198" s="10">
        <v>3200913</v>
      </c>
      <c r="AW198" s="11">
        <v>3373898</v>
      </c>
      <c r="AX198" s="10">
        <v>0</v>
      </c>
      <c r="AY198" s="11">
        <v>0</v>
      </c>
      <c r="AZ198" s="35">
        <v>0</v>
      </c>
      <c r="BA198" s="36">
        <v>0</v>
      </c>
      <c r="BB198" s="37">
        <v>2891360</v>
      </c>
      <c r="BC198" s="38">
        <v>2891360</v>
      </c>
      <c r="BD198" s="10">
        <v>7690893.826076935</v>
      </c>
      <c r="BE198" s="11">
        <v>7790232.2540089022</v>
      </c>
      <c r="BF198" s="10">
        <v>7997838</v>
      </c>
      <c r="BG198" s="11">
        <v>8187979</v>
      </c>
      <c r="BH198" s="17">
        <v>2.1999999999999999E-2</v>
      </c>
      <c r="BI198" s="18">
        <v>2.81E-2</v>
      </c>
      <c r="BJ198" s="17">
        <v>0.28000000000000003</v>
      </c>
      <c r="BK198" s="18">
        <v>0.28000000000000003</v>
      </c>
      <c r="BL198" s="10">
        <v>3325394</v>
      </c>
      <c r="BM198" s="11">
        <v>3404451</v>
      </c>
      <c r="BN198" s="10">
        <v>0</v>
      </c>
      <c r="BO198" s="11">
        <v>0</v>
      </c>
      <c r="BP198" s="77">
        <f t="shared" si="37"/>
        <v>-467219</v>
      </c>
    </row>
    <row r="199" spans="1:68">
      <c r="A199" s="3" t="s">
        <v>389</v>
      </c>
      <c r="B199" s="3" t="s">
        <v>390</v>
      </c>
      <c r="C199" s="3" t="str">
        <f t="shared" si="36"/>
        <v>12110 - Pomeroy</v>
      </c>
      <c r="D199" s="19">
        <v>0</v>
      </c>
      <c r="E199" s="20">
        <v>0</v>
      </c>
      <c r="F199" s="21">
        <v>1070000</v>
      </c>
      <c r="G199" s="22">
        <v>1070000</v>
      </c>
      <c r="H199" s="10">
        <v>3752106.7702822303</v>
      </c>
      <c r="I199" s="11">
        <v>4153952.1685621371</v>
      </c>
      <c r="J199" s="10">
        <v>4043407</v>
      </c>
      <c r="K199" s="11">
        <v>4236100</v>
      </c>
      <c r="L199" s="17">
        <v>4.2700000000000002E-2</v>
      </c>
      <c r="M199" s="18">
        <v>1.09E-2</v>
      </c>
      <c r="N199" s="17">
        <v>0.28000000000000003</v>
      </c>
      <c r="O199" s="18">
        <v>0.28000000000000003</v>
      </c>
      <c r="P199" s="10">
        <v>1132154</v>
      </c>
      <c r="Q199" s="11">
        <v>1186108</v>
      </c>
      <c r="R199" s="10">
        <v>0</v>
      </c>
      <c r="S199" s="11">
        <v>0</v>
      </c>
      <c r="T199" s="35">
        <v>0</v>
      </c>
      <c r="U199" s="36">
        <v>0</v>
      </c>
      <c r="V199" s="37">
        <v>884760</v>
      </c>
      <c r="W199" s="38">
        <v>899574</v>
      </c>
      <c r="X199" s="10">
        <v>3545018.7794774217</v>
      </c>
      <c r="Y199" s="11">
        <v>3566149.9457436497</v>
      </c>
      <c r="Z199" s="10">
        <v>3686501</v>
      </c>
      <c r="AA199" s="11">
        <v>3748227</v>
      </c>
      <c r="AB199" s="17">
        <v>2.1999999999999999E-2</v>
      </c>
      <c r="AC199" s="18">
        <v>2.81E-2</v>
      </c>
      <c r="AD199" s="17">
        <v>0.24</v>
      </c>
      <c r="AE199" s="18">
        <v>0.24</v>
      </c>
      <c r="AF199" s="10">
        <v>884760</v>
      </c>
      <c r="AG199" s="11">
        <v>899574</v>
      </c>
      <c r="AH199" s="10">
        <v>0</v>
      </c>
      <c r="AI199" s="11">
        <v>0</v>
      </c>
      <c r="AJ199" s="19">
        <v>0</v>
      </c>
      <c r="AK199" s="20">
        <v>0</v>
      </c>
      <c r="AL199" s="21">
        <v>1070000</v>
      </c>
      <c r="AM199" s="22">
        <v>1070000</v>
      </c>
      <c r="AN199" s="10">
        <v>3752106.7702822303</v>
      </c>
      <c r="AO199" s="11">
        <v>4153952.1685621371</v>
      </c>
      <c r="AP199" s="10">
        <v>4043407</v>
      </c>
      <c r="AQ199" s="11">
        <v>4236100</v>
      </c>
      <c r="AR199" s="17">
        <v>4.2700000000000002E-2</v>
      </c>
      <c r="AS199" s="18">
        <v>1.09E-2</v>
      </c>
      <c r="AT199" s="17">
        <v>0.28000000000000003</v>
      </c>
      <c r="AU199" s="18">
        <v>0.28000000000000003</v>
      </c>
      <c r="AV199" s="10">
        <v>1132154</v>
      </c>
      <c r="AW199" s="11">
        <v>1186108</v>
      </c>
      <c r="AX199" s="10">
        <v>0</v>
      </c>
      <c r="AY199" s="11">
        <v>0</v>
      </c>
      <c r="AZ199" s="35">
        <v>0</v>
      </c>
      <c r="BA199" s="36">
        <v>0</v>
      </c>
      <c r="BB199" s="37">
        <v>1070000</v>
      </c>
      <c r="BC199" s="38">
        <v>1070000</v>
      </c>
      <c r="BD199" s="10">
        <v>4002478.7195125641</v>
      </c>
      <c r="BE199" s="11">
        <v>4026610.5295356303</v>
      </c>
      <c r="BF199" s="10">
        <v>4162218</v>
      </c>
      <c r="BG199" s="11">
        <v>4232198</v>
      </c>
      <c r="BH199" s="17">
        <v>2.1999999999999999E-2</v>
      </c>
      <c r="BI199" s="18">
        <v>2.81E-2</v>
      </c>
      <c r="BJ199" s="17">
        <v>0.28000000000000003</v>
      </c>
      <c r="BK199" s="18">
        <v>0.28000000000000003</v>
      </c>
      <c r="BL199" s="10">
        <v>1165421</v>
      </c>
      <c r="BM199" s="11">
        <v>1185015</v>
      </c>
      <c r="BN199" s="10">
        <v>0</v>
      </c>
      <c r="BO199" s="11">
        <v>0</v>
      </c>
      <c r="BP199" s="77">
        <f t="shared" si="37"/>
        <v>-185240</v>
      </c>
    </row>
    <row r="200" spans="1:68">
      <c r="A200" s="3" t="s">
        <v>391</v>
      </c>
      <c r="B200" s="3" t="s">
        <v>392</v>
      </c>
      <c r="C200" s="3" t="str">
        <f t="shared" si="36"/>
        <v>05121 - Port Angeles</v>
      </c>
      <c r="D200" s="19">
        <v>954741</v>
      </c>
      <c r="E200" s="20">
        <v>986584</v>
      </c>
      <c r="F200" s="21">
        <v>8637144</v>
      </c>
      <c r="G200" s="22">
        <v>8637144</v>
      </c>
      <c r="H200" s="10">
        <v>36927501.166936681</v>
      </c>
      <c r="I200" s="11">
        <v>40212651.568404436</v>
      </c>
      <c r="J200" s="10">
        <v>39794418</v>
      </c>
      <c r="K200" s="11">
        <v>41007890</v>
      </c>
      <c r="L200" s="17">
        <v>4.2700000000000002E-2</v>
      </c>
      <c r="M200" s="18">
        <v>1.09E-2</v>
      </c>
      <c r="N200" s="17">
        <v>0.28000000000000003</v>
      </c>
      <c r="O200" s="18">
        <v>0.28000000000000003</v>
      </c>
      <c r="P200" s="10">
        <v>11054903</v>
      </c>
      <c r="Q200" s="11">
        <v>11392006</v>
      </c>
      <c r="R200" s="10">
        <v>954741.46299999999</v>
      </c>
      <c r="S200" s="11">
        <v>986583.75199999998</v>
      </c>
      <c r="T200" s="35">
        <v>721305</v>
      </c>
      <c r="U200" s="36">
        <v>683514</v>
      </c>
      <c r="V200" s="37">
        <v>7686227.7489999998</v>
      </c>
      <c r="W200" s="38">
        <v>7876269.2510000002</v>
      </c>
      <c r="X200" s="10">
        <v>33953674.455593757</v>
      </c>
      <c r="Y200" s="11">
        <v>34201913.182884067</v>
      </c>
      <c r="Z200" s="10">
        <v>35308769</v>
      </c>
      <c r="AA200" s="11">
        <v>35948165</v>
      </c>
      <c r="AB200" s="17">
        <v>2.1999999999999999E-2</v>
      </c>
      <c r="AC200" s="18">
        <v>2.81E-2</v>
      </c>
      <c r="AD200" s="17">
        <v>0.24</v>
      </c>
      <c r="AE200" s="18">
        <v>0.24</v>
      </c>
      <c r="AF200" s="10">
        <v>8407533</v>
      </c>
      <c r="AG200" s="11">
        <v>8559783</v>
      </c>
      <c r="AH200" s="10">
        <v>721305.25100000005</v>
      </c>
      <c r="AI200" s="11">
        <v>683513.74899999995</v>
      </c>
      <c r="AJ200" s="19">
        <v>954741</v>
      </c>
      <c r="AK200" s="20">
        <v>986584</v>
      </c>
      <c r="AL200" s="21">
        <v>8637144</v>
      </c>
      <c r="AM200" s="22">
        <v>8637144</v>
      </c>
      <c r="AN200" s="10">
        <v>36927501.166936681</v>
      </c>
      <c r="AO200" s="11">
        <v>40212651.568404436</v>
      </c>
      <c r="AP200" s="10">
        <v>39794418</v>
      </c>
      <c r="AQ200" s="11">
        <v>41007890</v>
      </c>
      <c r="AR200" s="17">
        <v>4.2700000000000002E-2</v>
      </c>
      <c r="AS200" s="18">
        <v>1.09E-2</v>
      </c>
      <c r="AT200" s="17">
        <v>0.28000000000000003</v>
      </c>
      <c r="AU200" s="18">
        <v>0.28000000000000003</v>
      </c>
      <c r="AV200" s="10">
        <v>11054903</v>
      </c>
      <c r="AW200" s="11">
        <v>11392006</v>
      </c>
      <c r="AX200" s="10">
        <v>954741.46299999999</v>
      </c>
      <c r="AY200" s="11">
        <v>986583.75199999998</v>
      </c>
      <c r="AZ200" s="35">
        <v>943187</v>
      </c>
      <c r="BA200" s="36">
        <v>899870</v>
      </c>
      <c r="BB200" s="37">
        <v>8637144</v>
      </c>
      <c r="BC200" s="38">
        <v>8637144</v>
      </c>
      <c r="BD200" s="10">
        <v>38802345.444393307</v>
      </c>
      <c r="BE200" s="11">
        <v>39086921.944796488</v>
      </c>
      <c r="BF200" s="10">
        <v>40350951</v>
      </c>
      <c r="BG200" s="11">
        <v>41082588</v>
      </c>
      <c r="BH200" s="17">
        <v>2.1999999999999999E-2</v>
      </c>
      <c r="BI200" s="18">
        <v>2.81E-2</v>
      </c>
      <c r="BJ200" s="17">
        <v>0.28000000000000003</v>
      </c>
      <c r="BK200" s="18">
        <v>0.28000000000000003</v>
      </c>
      <c r="BL200" s="10">
        <v>11209508</v>
      </c>
      <c r="BM200" s="11">
        <v>11412757</v>
      </c>
      <c r="BN200" s="10">
        <v>943187.26699999999</v>
      </c>
      <c r="BO200" s="11">
        <v>899870.04700000002</v>
      </c>
      <c r="BP200" s="77">
        <f t="shared" si="37"/>
        <v>-950916.25100000016</v>
      </c>
    </row>
    <row r="201" spans="1:68">
      <c r="A201" s="3" t="s">
        <v>393</v>
      </c>
      <c r="B201" s="3" t="s">
        <v>394</v>
      </c>
      <c r="C201" s="3" t="str">
        <f t="shared" ref="C201:C264" si="38">CONCATENATE(A201," - ",B201)</f>
        <v>16050 - Port Townsend</v>
      </c>
      <c r="D201" s="19">
        <v>0</v>
      </c>
      <c r="E201" s="20">
        <v>0</v>
      </c>
      <c r="F201" s="21">
        <v>3450000</v>
      </c>
      <c r="G201" s="22">
        <v>3450000</v>
      </c>
      <c r="H201" s="10">
        <v>11480045.872828627</v>
      </c>
      <c r="I201" s="11">
        <v>12734508.000763057</v>
      </c>
      <c r="J201" s="10">
        <v>12371315</v>
      </c>
      <c r="K201" s="11">
        <v>12986344</v>
      </c>
      <c r="L201" s="17">
        <v>4.2700000000000002E-2</v>
      </c>
      <c r="M201" s="18">
        <v>1.09E-2</v>
      </c>
      <c r="N201" s="17">
        <v>0.28000000000000003</v>
      </c>
      <c r="O201" s="18">
        <v>0.28000000000000003</v>
      </c>
      <c r="P201" s="10">
        <v>3465742</v>
      </c>
      <c r="Q201" s="11">
        <v>3638038</v>
      </c>
      <c r="R201" s="10">
        <v>0</v>
      </c>
      <c r="S201" s="11">
        <v>0</v>
      </c>
      <c r="T201" s="35">
        <v>0</v>
      </c>
      <c r="U201" s="36">
        <v>0</v>
      </c>
      <c r="V201" s="37">
        <v>2661672</v>
      </c>
      <c r="W201" s="38">
        <v>2775892</v>
      </c>
      <c r="X201" s="10">
        <v>10659215.271527076</v>
      </c>
      <c r="Y201" s="11">
        <v>10998733.157014223</v>
      </c>
      <c r="Z201" s="10">
        <v>11084626</v>
      </c>
      <c r="AA201" s="11">
        <v>11560297</v>
      </c>
      <c r="AB201" s="17">
        <v>2.1999999999999999E-2</v>
      </c>
      <c r="AC201" s="18">
        <v>2.81E-2</v>
      </c>
      <c r="AD201" s="17">
        <v>0.24</v>
      </c>
      <c r="AE201" s="18">
        <v>0.24</v>
      </c>
      <c r="AF201" s="10">
        <v>2661672</v>
      </c>
      <c r="AG201" s="11">
        <v>2775892</v>
      </c>
      <c r="AH201" s="10">
        <v>0</v>
      </c>
      <c r="AI201" s="11">
        <v>0</v>
      </c>
      <c r="AJ201" s="19">
        <v>0</v>
      </c>
      <c r="AK201" s="20">
        <v>0</v>
      </c>
      <c r="AL201" s="21">
        <v>3450000</v>
      </c>
      <c r="AM201" s="22">
        <v>3450000</v>
      </c>
      <c r="AN201" s="10">
        <v>11480045.872828627</v>
      </c>
      <c r="AO201" s="11">
        <v>12734508.000763057</v>
      </c>
      <c r="AP201" s="10">
        <v>12371315</v>
      </c>
      <c r="AQ201" s="11">
        <v>12986344</v>
      </c>
      <c r="AR201" s="17">
        <v>4.2700000000000002E-2</v>
      </c>
      <c r="AS201" s="18">
        <v>1.09E-2</v>
      </c>
      <c r="AT201" s="17">
        <v>0.28000000000000003</v>
      </c>
      <c r="AU201" s="18">
        <v>0.28000000000000003</v>
      </c>
      <c r="AV201" s="10">
        <v>3465742</v>
      </c>
      <c r="AW201" s="11">
        <v>3638038</v>
      </c>
      <c r="AX201" s="10">
        <v>0</v>
      </c>
      <c r="AY201" s="11">
        <v>0</v>
      </c>
      <c r="AZ201" s="35">
        <v>0</v>
      </c>
      <c r="BA201" s="36">
        <v>0</v>
      </c>
      <c r="BB201" s="37">
        <v>3450000</v>
      </c>
      <c r="BC201" s="38">
        <v>3450000</v>
      </c>
      <c r="BD201" s="10">
        <v>12228095.610718366</v>
      </c>
      <c r="BE201" s="11">
        <v>12580112.133819411</v>
      </c>
      <c r="BF201" s="10">
        <v>12716120</v>
      </c>
      <c r="BG201" s="11">
        <v>13222416</v>
      </c>
      <c r="BH201" s="17">
        <v>2.1999999999999999E-2</v>
      </c>
      <c r="BI201" s="18">
        <v>2.81E-2</v>
      </c>
      <c r="BJ201" s="17">
        <v>0.28000000000000003</v>
      </c>
      <c r="BK201" s="18">
        <v>0.28000000000000003</v>
      </c>
      <c r="BL201" s="10">
        <v>3562337</v>
      </c>
      <c r="BM201" s="11">
        <v>3704172</v>
      </c>
      <c r="BN201" s="10">
        <v>0</v>
      </c>
      <c r="BO201" s="11">
        <v>0</v>
      </c>
      <c r="BP201" s="77">
        <f t="shared" ref="BP201:BP264" si="39">V201-BB201</f>
        <v>-788328</v>
      </c>
    </row>
    <row r="202" spans="1:68">
      <c r="A202" s="3" t="s">
        <v>395</v>
      </c>
      <c r="B202" s="3" t="s">
        <v>396</v>
      </c>
      <c r="C202" s="3" t="str">
        <f t="shared" si="38"/>
        <v>36402 - Prescott</v>
      </c>
      <c r="D202" s="19">
        <v>110579</v>
      </c>
      <c r="E202" s="20">
        <v>109874</v>
      </c>
      <c r="F202" s="21">
        <v>615000</v>
      </c>
      <c r="G202" s="22">
        <v>615000</v>
      </c>
      <c r="H202" s="10">
        <v>4278406.4435681319</v>
      </c>
      <c r="I202" s="11">
        <v>4628253.1120957099</v>
      </c>
      <c r="J202" s="10">
        <v>4610566</v>
      </c>
      <c r="K202" s="11">
        <v>4719781</v>
      </c>
      <c r="L202" s="17">
        <v>4.2700000000000002E-2</v>
      </c>
      <c r="M202" s="18">
        <v>1.09E-2</v>
      </c>
      <c r="N202" s="17">
        <v>0.28000000000000003</v>
      </c>
      <c r="O202" s="18">
        <v>0.28000000000000003</v>
      </c>
      <c r="P202" s="10">
        <v>1291936</v>
      </c>
      <c r="Q202" s="11">
        <v>1322540</v>
      </c>
      <c r="R202" s="10">
        <v>110579.09600000001</v>
      </c>
      <c r="S202" s="11">
        <v>109873.87</v>
      </c>
      <c r="T202" s="35">
        <v>82072</v>
      </c>
      <c r="U202" s="36">
        <v>76676</v>
      </c>
      <c r="V202" s="37">
        <v>615000</v>
      </c>
      <c r="W202" s="38">
        <v>615000</v>
      </c>
      <c r="X202" s="10">
        <v>3934967.7267152299</v>
      </c>
      <c r="Y202" s="11">
        <v>3959288.0446448624</v>
      </c>
      <c r="Z202" s="10">
        <v>4092013</v>
      </c>
      <c r="AA202" s="11">
        <v>4161438</v>
      </c>
      <c r="AB202" s="17">
        <v>2.1999999999999999E-2</v>
      </c>
      <c r="AC202" s="18">
        <v>2.81E-2</v>
      </c>
      <c r="AD202" s="17">
        <v>0.24</v>
      </c>
      <c r="AE202" s="18">
        <v>0.24</v>
      </c>
      <c r="AF202" s="10">
        <v>982827</v>
      </c>
      <c r="AG202" s="11">
        <v>999502</v>
      </c>
      <c r="AH202" s="10">
        <v>82071.903000000006</v>
      </c>
      <c r="AI202" s="11">
        <v>76675.985000000001</v>
      </c>
      <c r="AJ202" s="19">
        <v>110579</v>
      </c>
      <c r="AK202" s="20">
        <v>109874</v>
      </c>
      <c r="AL202" s="21">
        <v>615000</v>
      </c>
      <c r="AM202" s="22">
        <v>615000</v>
      </c>
      <c r="AN202" s="10">
        <v>4278406.4435681319</v>
      </c>
      <c r="AO202" s="11">
        <v>4628253.1120957099</v>
      </c>
      <c r="AP202" s="10">
        <v>4610566</v>
      </c>
      <c r="AQ202" s="11">
        <v>4719781</v>
      </c>
      <c r="AR202" s="17">
        <v>4.2700000000000002E-2</v>
      </c>
      <c r="AS202" s="18">
        <v>1.09E-2</v>
      </c>
      <c r="AT202" s="17">
        <v>0.28000000000000003</v>
      </c>
      <c r="AU202" s="18">
        <v>0.28000000000000003</v>
      </c>
      <c r="AV202" s="10">
        <v>1291936</v>
      </c>
      <c r="AW202" s="11">
        <v>1322540</v>
      </c>
      <c r="AX202" s="10">
        <v>110579.09600000001</v>
      </c>
      <c r="AY202" s="11">
        <v>109873.87</v>
      </c>
      <c r="AZ202" s="35">
        <v>100400</v>
      </c>
      <c r="BA202" s="36">
        <v>94303</v>
      </c>
      <c r="BB202" s="37">
        <v>615000</v>
      </c>
      <c r="BC202" s="38">
        <v>615000</v>
      </c>
      <c r="BD202" s="10">
        <v>4435991.6399581302</v>
      </c>
      <c r="BE202" s="11">
        <v>4463659.7860227646</v>
      </c>
      <c r="BF202" s="10">
        <v>4613033</v>
      </c>
      <c r="BG202" s="11">
        <v>4691561</v>
      </c>
      <c r="BH202" s="17">
        <v>2.1999999999999999E-2</v>
      </c>
      <c r="BI202" s="18">
        <v>2.81E-2</v>
      </c>
      <c r="BJ202" s="17">
        <v>0.28000000000000003</v>
      </c>
      <c r="BK202" s="18">
        <v>0.28000000000000003</v>
      </c>
      <c r="BL202" s="10">
        <v>1292628</v>
      </c>
      <c r="BM202" s="11">
        <v>1314632</v>
      </c>
      <c r="BN202" s="10">
        <v>100400.209</v>
      </c>
      <c r="BO202" s="11">
        <v>94302.775999999998</v>
      </c>
      <c r="BP202" s="77">
        <f t="shared" si="39"/>
        <v>0</v>
      </c>
    </row>
    <row r="203" spans="1:68">
      <c r="A203" s="3" t="s">
        <v>397</v>
      </c>
      <c r="B203" s="3" t="s">
        <v>398</v>
      </c>
      <c r="C203" s="3" t="str">
        <f t="shared" si="38"/>
        <v>03116 - Prosser</v>
      </c>
      <c r="D203" s="19">
        <v>2049089</v>
      </c>
      <c r="E203" s="20">
        <v>2096036</v>
      </c>
      <c r="F203" s="21">
        <v>3999640</v>
      </c>
      <c r="G203" s="22">
        <v>3999640</v>
      </c>
      <c r="H203" s="10">
        <v>28535492.071120448</v>
      </c>
      <c r="I203" s="11">
        <v>30932860.617659774</v>
      </c>
      <c r="J203" s="10">
        <v>30750884</v>
      </c>
      <c r="K203" s="11">
        <v>31544584</v>
      </c>
      <c r="L203" s="17">
        <v>4.2700000000000002E-2</v>
      </c>
      <c r="M203" s="18">
        <v>1.09E-2</v>
      </c>
      <c r="N203" s="17">
        <v>0.28000000000000003</v>
      </c>
      <c r="O203" s="18">
        <v>0.28000000000000003</v>
      </c>
      <c r="P203" s="10">
        <v>8577141</v>
      </c>
      <c r="Q203" s="11">
        <v>8798522</v>
      </c>
      <c r="R203" s="10">
        <v>2049088.551</v>
      </c>
      <c r="S203" s="11">
        <v>2096036.4010000001</v>
      </c>
      <c r="T203" s="35">
        <v>1554021</v>
      </c>
      <c r="U203" s="36">
        <v>1549949</v>
      </c>
      <c r="V203" s="37">
        <v>3999640</v>
      </c>
      <c r="W203" s="38">
        <v>3999640</v>
      </c>
      <c r="X203" s="10">
        <v>26033964.955936883</v>
      </c>
      <c r="Y203" s="11">
        <v>26170142.072843142</v>
      </c>
      <c r="Z203" s="10">
        <v>27072983</v>
      </c>
      <c r="AA203" s="11">
        <v>27506314</v>
      </c>
      <c r="AB203" s="17">
        <v>2.1999999999999999E-2</v>
      </c>
      <c r="AC203" s="18">
        <v>2.81E-2</v>
      </c>
      <c r="AD203" s="17">
        <v>0.24</v>
      </c>
      <c r="AE203" s="18">
        <v>0.24</v>
      </c>
      <c r="AF203" s="10">
        <v>6472533</v>
      </c>
      <c r="AG203" s="11">
        <v>6576132</v>
      </c>
      <c r="AH203" s="10">
        <v>1554021.406</v>
      </c>
      <c r="AI203" s="11">
        <v>1549948.8729999999</v>
      </c>
      <c r="AJ203" s="19">
        <v>2049089</v>
      </c>
      <c r="AK203" s="20">
        <v>2096036</v>
      </c>
      <c r="AL203" s="21">
        <v>3999640</v>
      </c>
      <c r="AM203" s="22">
        <v>3999640</v>
      </c>
      <c r="AN203" s="10">
        <v>28535492.071120448</v>
      </c>
      <c r="AO203" s="11">
        <v>30932860.617659774</v>
      </c>
      <c r="AP203" s="10">
        <v>30750884</v>
      </c>
      <c r="AQ203" s="11">
        <v>31544584</v>
      </c>
      <c r="AR203" s="17">
        <v>4.2700000000000002E-2</v>
      </c>
      <c r="AS203" s="18">
        <v>1.09E-2</v>
      </c>
      <c r="AT203" s="17">
        <v>0.28000000000000003</v>
      </c>
      <c r="AU203" s="18">
        <v>0.28000000000000003</v>
      </c>
      <c r="AV203" s="10">
        <v>8577141</v>
      </c>
      <c r="AW203" s="11">
        <v>8798522</v>
      </c>
      <c r="AX203" s="10">
        <v>2049088.551</v>
      </c>
      <c r="AY203" s="11">
        <v>2096036.4010000001</v>
      </c>
      <c r="AZ203" s="35">
        <v>2033851</v>
      </c>
      <c r="BA203" s="36">
        <v>2033744</v>
      </c>
      <c r="BB203" s="37">
        <v>3999640</v>
      </c>
      <c r="BC203" s="38">
        <v>3999640</v>
      </c>
      <c r="BD203" s="10">
        <v>29755565.083824702</v>
      </c>
      <c r="BE203" s="11">
        <v>29919310.126167633</v>
      </c>
      <c r="BF203" s="10">
        <v>30943113</v>
      </c>
      <c r="BG203" s="11">
        <v>31446904</v>
      </c>
      <c r="BH203" s="17">
        <v>2.1999999999999999E-2</v>
      </c>
      <c r="BI203" s="18">
        <v>2.81E-2</v>
      </c>
      <c r="BJ203" s="17">
        <v>0.28000000000000003</v>
      </c>
      <c r="BK203" s="18">
        <v>0.28000000000000003</v>
      </c>
      <c r="BL203" s="10">
        <v>8630758</v>
      </c>
      <c r="BM203" s="11">
        <v>8771277</v>
      </c>
      <c r="BN203" s="10">
        <v>2033850.7949999999</v>
      </c>
      <c r="BO203" s="11">
        <v>2033743.639</v>
      </c>
      <c r="BP203" s="77">
        <f t="shared" si="39"/>
        <v>0</v>
      </c>
    </row>
    <row r="204" spans="1:68">
      <c r="A204" s="3" t="s">
        <v>399</v>
      </c>
      <c r="B204" s="3" t="s">
        <v>400</v>
      </c>
      <c r="C204" s="3" t="str">
        <f t="shared" si="38"/>
        <v>38267 - Pullman</v>
      </c>
      <c r="D204" s="19">
        <v>0</v>
      </c>
      <c r="E204" s="20">
        <v>0</v>
      </c>
      <c r="F204" s="21">
        <v>5300000</v>
      </c>
      <c r="G204" s="22">
        <v>5300000</v>
      </c>
      <c r="H204" s="10">
        <v>21882354.904682785</v>
      </c>
      <c r="I204" s="11">
        <v>24151953.535227135</v>
      </c>
      <c r="J204" s="10">
        <v>23581221</v>
      </c>
      <c r="K204" s="11">
        <v>24629579</v>
      </c>
      <c r="L204" s="17">
        <v>4.2700000000000002E-2</v>
      </c>
      <c r="M204" s="18">
        <v>1.09E-2</v>
      </c>
      <c r="N204" s="17">
        <v>0.31269999999999998</v>
      </c>
      <c r="O204" s="18">
        <v>0.31269999999999998</v>
      </c>
      <c r="P204" s="10">
        <v>7373848</v>
      </c>
      <c r="Q204" s="11">
        <v>7701669</v>
      </c>
      <c r="R204" s="10">
        <v>0</v>
      </c>
      <c r="S204" s="11">
        <v>0</v>
      </c>
      <c r="T204" s="35">
        <v>0</v>
      </c>
      <c r="U204" s="36">
        <v>25794</v>
      </c>
      <c r="V204" s="37">
        <v>5300000</v>
      </c>
      <c r="W204" s="38">
        <v>5300000</v>
      </c>
      <c r="X204" s="10">
        <v>20541786.976113651</v>
      </c>
      <c r="Y204" s="11">
        <v>21456633.35733841</v>
      </c>
      <c r="Z204" s="10">
        <v>21361612</v>
      </c>
      <c r="AA204" s="11">
        <v>22552147</v>
      </c>
      <c r="AB204" s="17">
        <v>2.1999999999999999E-2</v>
      </c>
      <c r="AC204" s="18">
        <v>2.81E-2</v>
      </c>
      <c r="AD204" s="17">
        <v>0.27269999999999994</v>
      </c>
      <c r="AE204" s="18">
        <v>0.27269999999999994</v>
      </c>
      <c r="AF204" s="10">
        <v>5825312</v>
      </c>
      <c r="AG204" s="11">
        <v>6149970</v>
      </c>
      <c r="AH204" s="10">
        <v>0</v>
      </c>
      <c r="AI204" s="11">
        <v>25794.348000000002</v>
      </c>
      <c r="AJ204" s="19">
        <v>0</v>
      </c>
      <c r="AK204" s="20">
        <v>0</v>
      </c>
      <c r="AL204" s="21">
        <v>5300000</v>
      </c>
      <c r="AM204" s="22">
        <v>5300000</v>
      </c>
      <c r="AN204" s="10">
        <v>21882354.904682785</v>
      </c>
      <c r="AO204" s="11">
        <v>24151953.535227135</v>
      </c>
      <c r="AP204" s="10">
        <v>23581221</v>
      </c>
      <c r="AQ204" s="11">
        <v>24629579</v>
      </c>
      <c r="AR204" s="17">
        <v>4.2700000000000002E-2</v>
      </c>
      <c r="AS204" s="18">
        <v>1.09E-2</v>
      </c>
      <c r="AT204" s="17">
        <v>0.31269999999999998</v>
      </c>
      <c r="AU204" s="18">
        <v>0.31269999999999998</v>
      </c>
      <c r="AV204" s="10">
        <v>7373848</v>
      </c>
      <c r="AW204" s="11">
        <v>7701669</v>
      </c>
      <c r="AX204" s="10">
        <v>0</v>
      </c>
      <c r="AY204" s="11">
        <v>0</v>
      </c>
      <c r="AZ204" s="35">
        <v>0</v>
      </c>
      <c r="BA204" s="36">
        <v>32244</v>
      </c>
      <c r="BB204" s="37">
        <v>5300000</v>
      </c>
      <c r="BC204" s="38">
        <v>5300000</v>
      </c>
      <c r="BD204" s="10">
        <v>23603579.706509329</v>
      </c>
      <c r="BE204" s="11">
        <v>24541556.49164227</v>
      </c>
      <c r="BF204" s="10">
        <v>24545601</v>
      </c>
      <c r="BG204" s="11">
        <v>25794578</v>
      </c>
      <c r="BH204" s="17">
        <v>2.1999999999999999E-2</v>
      </c>
      <c r="BI204" s="18">
        <v>2.81E-2</v>
      </c>
      <c r="BJ204" s="17">
        <v>0.31269999999999998</v>
      </c>
      <c r="BK204" s="18">
        <v>0.31269999999999998</v>
      </c>
      <c r="BL204" s="10">
        <v>7675409</v>
      </c>
      <c r="BM204" s="11">
        <v>8065965</v>
      </c>
      <c r="BN204" s="10">
        <v>0</v>
      </c>
      <c r="BO204" s="11">
        <v>32243.987000000001</v>
      </c>
      <c r="BP204" s="77">
        <f t="shared" si="39"/>
        <v>0</v>
      </c>
    </row>
    <row r="205" spans="1:68">
      <c r="A205" s="3" t="s">
        <v>401</v>
      </c>
      <c r="B205" s="3" t="s">
        <v>402</v>
      </c>
      <c r="C205" s="3" t="str">
        <f t="shared" si="38"/>
        <v>27003 - Puyallup</v>
      </c>
      <c r="D205" s="19">
        <v>8148967</v>
      </c>
      <c r="E205" s="20">
        <v>8135756</v>
      </c>
      <c r="F205" s="21">
        <v>51000000</v>
      </c>
      <c r="G205" s="22">
        <v>51000000</v>
      </c>
      <c r="H205" s="10">
        <v>191558557.35278487</v>
      </c>
      <c r="I205" s="11">
        <v>206582402.97542572</v>
      </c>
      <c r="J205" s="10">
        <v>206430467</v>
      </c>
      <c r="K205" s="11">
        <v>210667742</v>
      </c>
      <c r="L205" s="17">
        <v>4.2700000000000002E-2</v>
      </c>
      <c r="M205" s="18">
        <v>1.09E-2</v>
      </c>
      <c r="N205" s="17">
        <v>0.28870000000000001</v>
      </c>
      <c r="O205" s="18">
        <v>0.28870000000000001</v>
      </c>
      <c r="P205" s="10">
        <v>59560481</v>
      </c>
      <c r="Q205" s="11">
        <v>60783043</v>
      </c>
      <c r="R205" s="10">
        <v>8148967.358</v>
      </c>
      <c r="S205" s="11">
        <v>8135756.2949999999</v>
      </c>
      <c r="T205" s="35">
        <v>6288823</v>
      </c>
      <c r="U205" s="36">
        <v>6680439</v>
      </c>
      <c r="V205" s="37">
        <v>39247940.055</v>
      </c>
      <c r="W205" s="38">
        <v>40754217.263999999</v>
      </c>
      <c r="X205" s="10">
        <v>176178518.10176167</v>
      </c>
      <c r="Y205" s="11">
        <v>181574991.45410058</v>
      </c>
      <c r="Z205" s="10">
        <v>183209822</v>
      </c>
      <c r="AA205" s="11">
        <v>190845688</v>
      </c>
      <c r="AB205" s="17">
        <v>2.1999999999999999E-2</v>
      </c>
      <c r="AC205" s="18">
        <v>2.81E-2</v>
      </c>
      <c r="AD205" s="17">
        <v>0.24869999999999998</v>
      </c>
      <c r="AE205" s="18">
        <v>0.24869999999999998</v>
      </c>
      <c r="AF205" s="10">
        <v>45536763</v>
      </c>
      <c r="AG205" s="11">
        <v>47434656</v>
      </c>
      <c r="AH205" s="10">
        <v>6288822.9450000003</v>
      </c>
      <c r="AI205" s="11">
        <v>6680438.7359999996</v>
      </c>
      <c r="AJ205" s="19">
        <v>8148967</v>
      </c>
      <c r="AK205" s="20">
        <v>8135756</v>
      </c>
      <c r="AL205" s="21">
        <v>51000000</v>
      </c>
      <c r="AM205" s="22">
        <v>51000000</v>
      </c>
      <c r="AN205" s="10">
        <v>191558557.35278487</v>
      </c>
      <c r="AO205" s="11">
        <v>206582402.97542572</v>
      </c>
      <c r="AP205" s="10">
        <v>206430467</v>
      </c>
      <c r="AQ205" s="11">
        <v>210667742</v>
      </c>
      <c r="AR205" s="17">
        <v>4.2700000000000002E-2</v>
      </c>
      <c r="AS205" s="18">
        <v>1.09E-2</v>
      </c>
      <c r="AT205" s="17">
        <v>0.28870000000000001</v>
      </c>
      <c r="AU205" s="18">
        <v>0.28870000000000001</v>
      </c>
      <c r="AV205" s="10">
        <v>59560481</v>
      </c>
      <c r="AW205" s="11">
        <v>60783043</v>
      </c>
      <c r="AX205" s="10">
        <v>8148967.358</v>
      </c>
      <c r="AY205" s="11">
        <v>8135756.2949999999</v>
      </c>
      <c r="AZ205" s="35">
        <v>8445081</v>
      </c>
      <c r="BA205" s="36">
        <v>8927108</v>
      </c>
      <c r="BB205" s="37">
        <v>51000000</v>
      </c>
      <c r="BC205" s="38">
        <v>51000000</v>
      </c>
      <c r="BD205" s="10">
        <v>203219030.72928855</v>
      </c>
      <c r="BE205" s="11">
        <v>208819706.54164988</v>
      </c>
      <c r="BF205" s="10">
        <v>211329524</v>
      </c>
      <c r="BG205" s="11">
        <v>219481440</v>
      </c>
      <c r="BH205" s="17">
        <v>2.1999999999999999E-2</v>
      </c>
      <c r="BI205" s="18">
        <v>2.81E-2</v>
      </c>
      <c r="BJ205" s="17">
        <v>0.28870000000000001</v>
      </c>
      <c r="BK205" s="18">
        <v>0.28870000000000001</v>
      </c>
      <c r="BL205" s="10">
        <v>60973985</v>
      </c>
      <c r="BM205" s="11">
        <v>63326021</v>
      </c>
      <c r="BN205" s="10">
        <v>8445081.3560000006</v>
      </c>
      <c r="BO205" s="11">
        <v>8927107.9869999997</v>
      </c>
      <c r="BP205" s="77">
        <f t="shared" si="39"/>
        <v>-11752059.945</v>
      </c>
    </row>
    <row r="206" spans="1:68">
      <c r="A206" s="3" t="s">
        <v>403</v>
      </c>
      <c r="B206" s="3" t="s">
        <v>404</v>
      </c>
      <c r="C206" s="3" t="str">
        <f t="shared" si="38"/>
        <v>16020 - Queets-Clearwater</v>
      </c>
      <c r="D206" s="19">
        <v>0</v>
      </c>
      <c r="E206" s="20">
        <v>0</v>
      </c>
      <c r="F206" s="21">
        <v>0</v>
      </c>
      <c r="G206" s="22">
        <v>0</v>
      </c>
      <c r="H206" s="10">
        <v>672857.83000000007</v>
      </c>
      <c r="I206" s="11">
        <v>726730.25591260719</v>
      </c>
      <c r="J206" s="10">
        <v>725096</v>
      </c>
      <c r="K206" s="11">
        <v>741102</v>
      </c>
      <c r="L206" s="17">
        <v>4.2700000000000002E-2</v>
      </c>
      <c r="M206" s="18">
        <v>1.09E-2</v>
      </c>
      <c r="N206" s="17">
        <v>0.28000000000000003</v>
      </c>
      <c r="O206" s="18">
        <v>0.28000000000000003</v>
      </c>
      <c r="P206" s="10">
        <v>281620</v>
      </c>
      <c r="Q206" s="11">
        <v>287837</v>
      </c>
      <c r="R206" s="10">
        <v>41248.67</v>
      </c>
      <c r="S206" s="11">
        <v>41238.536</v>
      </c>
      <c r="T206" s="35">
        <v>0</v>
      </c>
      <c r="U206" s="36">
        <v>0</v>
      </c>
      <c r="V206" s="37">
        <v>0</v>
      </c>
      <c r="W206" s="38">
        <v>0</v>
      </c>
      <c r="X206" s="10">
        <v>625325.42421660991</v>
      </c>
      <c r="Y206" s="11">
        <v>615794.6871280889</v>
      </c>
      <c r="Z206" s="10">
        <v>650282</v>
      </c>
      <c r="AA206" s="11">
        <v>647235</v>
      </c>
      <c r="AB206" s="17">
        <v>2.1999999999999999E-2</v>
      </c>
      <c r="AC206" s="18">
        <v>2.81E-2</v>
      </c>
      <c r="AD206" s="17">
        <v>0.24</v>
      </c>
      <c r="AE206" s="18">
        <v>0.24</v>
      </c>
      <c r="AF206" s="10">
        <v>216483</v>
      </c>
      <c r="AG206" s="11">
        <v>215468</v>
      </c>
      <c r="AH206" s="10">
        <v>30843.84</v>
      </c>
      <c r="AI206" s="11">
        <v>27767.155999999999</v>
      </c>
      <c r="AJ206" s="19">
        <v>0</v>
      </c>
      <c r="AK206" s="20">
        <v>0</v>
      </c>
      <c r="AL206" s="21">
        <v>0</v>
      </c>
      <c r="AM206" s="22">
        <v>0</v>
      </c>
      <c r="AN206" s="10">
        <v>672857.83000000007</v>
      </c>
      <c r="AO206" s="11">
        <v>726730.25591260719</v>
      </c>
      <c r="AP206" s="10">
        <v>725096</v>
      </c>
      <c r="AQ206" s="11">
        <v>741102</v>
      </c>
      <c r="AR206" s="17">
        <v>4.2700000000000002E-2</v>
      </c>
      <c r="AS206" s="18">
        <v>1.09E-2</v>
      </c>
      <c r="AT206" s="17">
        <v>0.28000000000000003</v>
      </c>
      <c r="AU206" s="18">
        <v>0.28000000000000003</v>
      </c>
      <c r="AV206" s="10">
        <v>281620</v>
      </c>
      <c r="AW206" s="11">
        <v>287837</v>
      </c>
      <c r="AX206" s="10">
        <v>41248.67</v>
      </c>
      <c r="AY206" s="11">
        <v>41238.536</v>
      </c>
      <c r="AZ206" s="35">
        <v>0</v>
      </c>
      <c r="BA206" s="36">
        <v>0</v>
      </c>
      <c r="BB206" s="37">
        <v>0</v>
      </c>
      <c r="BC206" s="38">
        <v>0</v>
      </c>
      <c r="BD206" s="10">
        <v>684743.54514329485</v>
      </c>
      <c r="BE206" s="11">
        <v>675566.43094494357</v>
      </c>
      <c r="BF206" s="10">
        <v>712072</v>
      </c>
      <c r="BG206" s="11">
        <v>710059</v>
      </c>
      <c r="BH206" s="17">
        <v>2.1999999999999999E-2</v>
      </c>
      <c r="BI206" s="18">
        <v>2.81E-2</v>
      </c>
      <c r="BJ206" s="17">
        <v>0.28000000000000003</v>
      </c>
      <c r="BK206" s="18">
        <v>0.28000000000000003</v>
      </c>
      <c r="BL206" s="10">
        <v>276561</v>
      </c>
      <c r="BM206" s="11">
        <v>275780</v>
      </c>
      <c r="BN206" s="10">
        <v>36686.796000000002</v>
      </c>
      <c r="BO206" s="11">
        <v>33093.599999999999</v>
      </c>
      <c r="BP206" s="77">
        <f t="shared" si="39"/>
        <v>0</v>
      </c>
    </row>
    <row r="207" spans="1:68">
      <c r="A207" s="3" t="s">
        <v>405</v>
      </c>
      <c r="B207" s="3" t="s">
        <v>406</v>
      </c>
      <c r="C207" s="3" t="str">
        <f t="shared" si="38"/>
        <v>16048 - Quilcene</v>
      </c>
      <c r="D207" s="19">
        <v>207031</v>
      </c>
      <c r="E207" s="20">
        <v>203758</v>
      </c>
      <c r="F207" s="21">
        <v>540095</v>
      </c>
      <c r="G207" s="22">
        <v>540095</v>
      </c>
      <c r="H207" s="10">
        <v>5198162.8954015328</v>
      </c>
      <c r="I207" s="11">
        <v>5635426.3045126032</v>
      </c>
      <c r="J207" s="10">
        <v>5601729</v>
      </c>
      <c r="K207" s="11">
        <v>5746872</v>
      </c>
      <c r="L207" s="17">
        <v>4.2700000000000002E-2</v>
      </c>
      <c r="M207" s="18">
        <v>1.09E-2</v>
      </c>
      <c r="N207" s="17">
        <v>0.28000000000000003</v>
      </c>
      <c r="O207" s="18">
        <v>0.28000000000000003</v>
      </c>
      <c r="P207" s="10">
        <v>1506670</v>
      </c>
      <c r="Q207" s="11">
        <v>1545708</v>
      </c>
      <c r="R207" s="10">
        <v>207031.45600000001</v>
      </c>
      <c r="S207" s="11">
        <v>210073.93900000001</v>
      </c>
      <c r="T207" s="35">
        <v>164162</v>
      </c>
      <c r="U207" s="36">
        <v>180176</v>
      </c>
      <c r="V207" s="37">
        <v>540095</v>
      </c>
      <c r="W207" s="38">
        <v>540095</v>
      </c>
      <c r="X207" s="10">
        <v>4871538.7902518045</v>
      </c>
      <c r="Y207" s="11">
        <v>5067181.533577282</v>
      </c>
      <c r="Z207" s="10">
        <v>5065962</v>
      </c>
      <c r="AA207" s="11">
        <v>5325897</v>
      </c>
      <c r="AB207" s="17">
        <v>2.1999999999999999E-2</v>
      </c>
      <c r="AC207" s="18">
        <v>2.81E-2</v>
      </c>
      <c r="AD207" s="17">
        <v>0.24</v>
      </c>
      <c r="AE207" s="18">
        <v>0.24</v>
      </c>
      <c r="AF207" s="10">
        <v>1167915</v>
      </c>
      <c r="AG207" s="11">
        <v>1227841</v>
      </c>
      <c r="AH207" s="10">
        <v>164162.106</v>
      </c>
      <c r="AI207" s="11">
        <v>180176.24799999999</v>
      </c>
      <c r="AJ207" s="19">
        <v>207031</v>
      </c>
      <c r="AK207" s="20">
        <v>203758</v>
      </c>
      <c r="AL207" s="21">
        <v>540095</v>
      </c>
      <c r="AM207" s="22">
        <v>540095</v>
      </c>
      <c r="AN207" s="10">
        <v>5198162.8954015328</v>
      </c>
      <c r="AO207" s="11">
        <v>5635426.3045126032</v>
      </c>
      <c r="AP207" s="10">
        <v>5601729</v>
      </c>
      <c r="AQ207" s="11">
        <v>5746872</v>
      </c>
      <c r="AR207" s="17">
        <v>4.2700000000000002E-2</v>
      </c>
      <c r="AS207" s="18">
        <v>1.09E-2</v>
      </c>
      <c r="AT207" s="17">
        <v>0.28000000000000003</v>
      </c>
      <c r="AU207" s="18">
        <v>0.28000000000000003</v>
      </c>
      <c r="AV207" s="10">
        <v>1506670</v>
      </c>
      <c r="AW207" s="11">
        <v>1545708</v>
      </c>
      <c r="AX207" s="10">
        <v>207031.45600000001</v>
      </c>
      <c r="AY207" s="11">
        <v>210073.93900000001</v>
      </c>
      <c r="AZ207" s="35">
        <v>207991</v>
      </c>
      <c r="BA207" s="36">
        <v>219806</v>
      </c>
      <c r="BB207" s="37">
        <v>540095</v>
      </c>
      <c r="BC207" s="38">
        <v>540095</v>
      </c>
      <c r="BD207" s="10">
        <v>5500838.5896684127</v>
      </c>
      <c r="BE207" s="11">
        <v>5701211.9157780828</v>
      </c>
      <c r="BF207" s="10">
        <v>5720378</v>
      </c>
      <c r="BG207" s="11">
        <v>5992299</v>
      </c>
      <c r="BH207" s="17">
        <v>2.1999999999999999E-2</v>
      </c>
      <c r="BI207" s="18">
        <v>2.81E-2</v>
      </c>
      <c r="BJ207" s="17">
        <v>0.28000000000000003</v>
      </c>
      <c r="BK207" s="18">
        <v>0.28000000000000003</v>
      </c>
      <c r="BL207" s="10">
        <v>1538583</v>
      </c>
      <c r="BM207" s="11">
        <v>1611720</v>
      </c>
      <c r="BN207" s="10">
        <v>212201.31700000001</v>
      </c>
      <c r="BO207" s="11">
        <v>231327.72700000001</v>
      </c>
      <c r="BP207" s="77">
        <f t="shared" si="39"/>
        <v>0</v>
      </c>
    </row>
    <row r="208" spans="1:68">
      <c r="A208" s="3" t="s">
        <v>407</v>
      </c>
      <c r="B208" s="3" t="s">
        <v>408</v>
      </c>
      <c r="C208" s="3" t="str">
        <f t="shared" si="38"/>
        <v>05402 - Quillayute Valley</v>
      </c>
      <c r="D208" s="19">
        <v>2422575</v>
      </c>
      <c r="E208" s="20">
        <v>2382164</v>
      </c>
      <c r="F208" s="21">
        <v>628000</v>
      </c>
      <c r="G208" s="22">
        <v>628000</v>
      </c>
      <c r="H208" s="10">
        <v>25319064.382028732</v>
      </c>
      <c r="I208" s="11">
        <v>27218824.833384998</v>
      </c>
      <c r="J208" s="10">
        <v>27284744</v>
      </c>
      <c r="K208" s="11">
        <v>27757100</v>
      </c>
      <c r="L208" s="17">
        <v>4.2700000000000002E-2</v>
      </c>
      <c r="M208" s="18">
        <v>1.09E-2</v>
      </c>
      <c r="N208" s="17">
        <v>0.28000000000000003</v>
      </c>
      <c r="O208" s="18">
        <v>0.28000000000000003</v>
      </c>
      <c r="P208" s="10">
        <v>7684594</v>
      </c>
      <c r="Q208" s="11">
        <v>7817631</v>
      </c>
      <c r="R208" s="10">
        <v>3026497.193</v>
      </c>
      <c r="S208" s="11">
        <v>3069933.1549999998</v>
      </c>
      <c r="T208" s="35">
        <v>2220571</v>
      </c>
      <c r="U208" s="36">
        <v>2240555</v>
      </c>
      <c r="V208" s="37">
        <v>628000</v>
      </c>
      <c r="W208" s="38">
        <v>628000</v>
      </c>
      <c r="X208" s="10">
        <v>22551291.239696592</v>
      </c>
      <c r="Y208" s="11">
        <v>22694231.084775735</v>
      </c>
      <c r="Z208" s="10">
        <v>23451316</v>
      </c>
      <c r="AA208" s="11">
        <v>23852933</v>
      </c>
      <c r="AB208" s="17">
        <v>2.1999999999999999E-2</v>
      </c>
      <c r="AC208" s="18">
        <v>2.81E-2</v>
      </c>
      <c r="AD208" s="17">
        <v>0.24</v>
      </c>
      <c r="AE208" s="18">
        <v>0.24</v>
      </c>
      <c r="AF208" s="10">
        <v>5661370</v>
      </c>
      <c r="AG208" s="11">
        <v>5758324</v>
      </c>
      <c r="AH208" s="10">
        <v>2220571.287</v>
      </c>
      <c r="AI208" s="11">
        <v>2248839.8420000002</v>
      </c>
      <c r="AJ208" s="19">
        <v>2422575</v>
      </c>
      <c r="AK208" s="20">
        <v>2382164</v>
      </c>
      <c r="AL208" s="21">
        <v>628000</v>
      </c>
      <c r="AM208" s="22">
        <v>628000</v>
      </c>
      <c r="AN208" s="10">
        <v>25319064.382028732</v>
      </c>
      <c r="AO208" s="11">
        <v>27218824.833384998</v>
      </c>
      <c r="AP208" s="10">
        <v>27284744</v>
      </c>
      <c r="AQ208" s="11">
        <v>27757100</v>
      </c>
      <c r="AR208" s="17">
        <v>4.2700000000000002E-2</v>
      </c>
      <c r="AS208" s="18">
        <v>1.09E-2</v>
      </c>
      <c r="AT208" s="17">
        <v>0.28000000000000003</v>
      </c>
      <c r="AU208" s="18">
        <v>0.28000000000000003</v>
      </c>
      <c r="AV208" s="10">
        <v>7684594</v>
      </c>
      <c r="AW208" s="11">
        <v>7817631</v>
      </c>
      <c r="AX208" s="10">
        <v>3026497.193</v>
      </c>
      <c r="AY208" s="11">
        <v>3069933.1549999998</v>
      </c>
      <c r="AZ208" s="35">
        <v>2322490</v>
      </c>
      <c r="BA208" s="36">
        <v>2282169</v>
      </c>
      <c r="BB208" s="37">
        <v>628000</v>
      </c>
      <c r="BC208" s="38">
        <v>628000</v>
      </c>
      <c r="BD208" s="10">
        <v>25893704.754281215</v>
      </c>
      <c r="BE208" s="11">
        <v>26064099.702255882</v>
      </c>
      <c r="BF208" s="10">
        <v>26927125</v>
      </c>
      <c r="BG208" s="11">
        <v>27394858</v>
      </c>
      <c r="BH208" s="17">
        <v>2.1999999999999999E-2</v>
      </c>
      <c r="BI208" s="18">
        <v>2.81E-2</v>
      </c>
      <c r="BJ208" s="17">
        <v>0.28000000000000003</v>
      </c>
      <c r="BK208" s="18">
        <v>0.28000000000000003</v>
      </c>
      <c r="BL208" s="10">
        <v>7583873</v>
      </c>
      <c r="BM208" s="11">
        <v>7715607</v>
      </c>
      <c r="BN208" s="10">
        <v>2961103.2880000002</v>
      </c>
      <c r="BO208" s="11">
        <v>3001409.6230000001</v>
      </c>
      <c r="BP208" s="77">
        <f t="shared" si="39"/>
        <v>0</v>
      </c>
    </row>
    <row r="209" spans="1:68">
      <c r="A209" s="3" t="s">
        <v>409</v>
      </c>
      <c r="B209" s="3" t="s">
        <v>410</v>
      </c>
      <c r="C209" s="3" t="str">
        <f t="shared" si="38"/>
        <v>14097 - Quinault</v>
      </c>
      <c r="D209" s="19">
        <v>156194</v>
      </c>
      <c r="E209" s="20">
        <v>159181</v>
      </c>
      <c r="F209" s="21">
        <v>470000</v>
      </c>
      <c r="G209" s="22">
        <v>470000</v>
      </c>
      <c r="H209" s="10">
        <v>2800202.8871702235</v>
      </c>
      <c r="I209" s="11">
        <v>3034601.5015247506</v>
      </c>
      <c r="J209" s="10">
        <v>3017600</v>
      </c>
      <c r="K209" s="11">
        <v>3094613</v>
      </c>
      <c r="L209" s="17">
        <v>4.2700000000000002E-2</v>
      </c>
      <c r="M209" s="18">
        <v>1.09E-2</v>
      </c>
      <c r="N209" s="17">
        <v>0.28000000000000003</v>
      </c>
      <c r="O209" s="18">
        <v>0.28000000000000003</v>
      </c>
      <c r="P209" s="10">
        <v>765814</v>
      </c>
      <c r="Q209" s="11">
        <v>785359</v>
      </c>
      <c r="R209" s="10">
        <v>156193.93900000001</v>
      </c>
      <c r="S209" s="11">
        <v>159181.19500000001</v>
      </c>
      <c r="T209" s="35">
        <v>121884</v>
      </c>
      <c r="U209" s="36">
        <v>120427</v>
      </c>
      <c r="V209" s="37">
        <v>468439.47</v>
      </c>
      <c r="W209" s="38">
        <v>470000</v>
      </c>
      <c r="X209" s="10">
        <v>2609630.2197312163</v>
      </c>
      <c r="Y209" s="11">
        <v>2619189.6300626337</v>
      </c>
      <c r="Z209" s="10">
        <v>2713781</v>
      </c>
      <c r="AA209" s="11">
        <v>2752918</v>
      </c>
      <c r="AB209" s="17">
        <v>2.1999999999999999E-2</v>
      </c>
      <c r="AC209" s="18">
        <v>2.81E-2</v>
      </c>
      <c r="AD209" s="17">
        <v>0.24</v>
      </c>
      <c r="AE209" s="18">
        <v>0.24</v>
      </c>
      <c r="AF209" s="10">
        <v>590323</v>
      </c>
      <c r="AG209" s="11">
        <v>598836</v>
      </c>
      <c r="AH209" s="10">
        <v>121883.53</v>
      </c>
      <c r="AI209" s="11">
        <v>120427.47</v>
      </c>
      <c r="AJ209" s="19">
        <v>156194</v>
      </c>
      <c r="AK209" s="20">
        <v>159181</v>
      </c>
      <c r="AL209" s="21">
        <v>470000</v>
      </c>
      <c r="AM209" s="22">
        <v>470000</v>
      </c>
      <c r="AN209" s="10">
        <v>2800202.8871702235</v>
      </c>
      <c r="AO209" s="11">
        <v>3034601.5015247506</v>
      </c>
      <c r="AP209" s="10">
        <v>3017600</v>
      </c>
      <c r="AQ209" s="11">
        <v>3094613</v>
      </c>
      <c r="AR209" s="17">
        <v>4.2700000000000002E-2</v>
      </c>
      <c r="AS209" s="18">
        <v>1.09E-2</v>
      </c>
      <c r="AT209" s="17">
        <v>0.28000000000000003</v>
      </c>
      <c r="AU209" s="18">
        <v>0.28000000000000003</v>
      </c>
      <c r="AV209" s="10">
        <v>765814</v>
      </c>
      <c r="AW209" s="11">
        <v>785359</v>
      </c>
      <c r="AX209" s="10">
        <v>156193.93900000001</v>
      </c>
      <c r="AY209" s="11">
        <v>159181.19500000001</v>
      </c>
      <c r="AZ209" s="35">
        <v>149004</v>
      </c>
      <c r="BA209" s="36">
        <v>147395</v>
      </c>
      <c r="BB209" s="37">
        <v>470000</v>
      </c>
      <c r="BC209" s="38">
        <v>470000</v>
      </c>
      <c r="BD209" s="10">
        <v>2880942.4216729947</v>
      </c>
      <c r="BE209" s="11">
        <v>2892085.5078497995</v>
      </c>
      <c r="BF209" s="10">
        <v>2995921</v>
      </c>
      <c r="BG209" s="11">
        <v>3039747</v>
      </c>
      <c r="BH209" s="17">
        <v>2.1999999999999999E-2</v>
      </c>
      <c r="BI209" s="18">
        <v>2.81E-2</v>
      </c>
      <c r="BJ209" s="17">
        <v>0.28000000000000003</v>
      </c>
      <c r="BK209" s="18">
        <v>0.28000000000000003</v>
      </c>
      <c r="BL209" s="10">
        <v>760312</v>
      </c>
      <c r="BM209" s="11">
        <v>771434</v>
      </c>
      <c r="BN209" s="10">
        <v>149004.06899999999</v>
      </c>
      <c r="BO209" s="11">
        <v>147395.14799999999</v>
      </c>
      <c r="BP209" s="77">
        <f t="shared" si="39"/>
        <v>-1560.5300000000279</v>
      </c>
    </row>
    <row r="210" spans="1:68">
      <c r="A210" s="3" t="s">
        <v>411</v>
      </c>
      <c r="B210" s="3" t="s">
        <v>412</v>
      </c>
      <c r="C210" s="3" t="str">
        <f t="shared" si="38"/>
        <v>13144 - Quincy</v>
      </c>
      <c r="D210" s="19">
        <v>0</v>
      </c>
      <c r="E210" s="20">
        <v>0</v>
      </c>
      <c r="F210" s="21">
        <v>7742599</v>
      </c>
      <c r="G210" s="22">
        <v>7742599</v>
      </c>
      <c r="H210" s="10">
        <v>29203019.747884914</v>
      </c>
      <c r="I210" s="11">
        <v>31535741.380451299</v>
      </c>
      <c r="J210" s="10">
        <v>31470236</v>
      </c>
      <c r="K210" s="11">
        <v>32159387</v>
      </c>
      <c r="L210" s="17">
        <v>4.2700000000000002E-2</v>
      </c>
      <c r="M210" s="18">
        <v>1.09E-2</v>
      </c>
      <c r="N210" s="17">
        <v>0.30670000000000003</v>
      </c>
      <c r="O210" s="18">
        <v>0.30670000000000003</v>
      </c>
      <c r="P210" s="10">
        <v>9661830</v>
      </c>
      <c r="Q210" s="11">
        <v>9873410</v>
      </c>
      <c r="R210" s="10">
        <v>0</v>
      </c>
      <c r="S210" s="11">
        <v>0</v>
      </c>
      <c r="T210" s="35">
        <v>0</v>
      </c>
      <c r="U210" s="36">
        <v>0</v>
      </c>
      <c r="V210" s="37">
        <v>7435794</v>
      </c>
      <c r="W210" s="38">
        <v>7562516</v>
      </c>
      <c r="X210" s="10">
        <v>26783228.771186884</v>
      </c>
      <c r="Y210" s="11">
        <v>26950780.99665726</v>
      </c>
      <c r="Z210" s="10">
        <v>27852150</v>
      </c>
      <c r="AA210" s="11">
        <v>28326810</v>
      </c>
      <c r="AB210" s="17">
        <v>2.1999999999999999E-2</v>
      </c>
      <c r="AC210" s="18">
        <v>2.81E-2</v>
      </c>
      <c r="AD210" s="17">
        <v>0.26669999999999999</v>
      </c>
      <c r="AE210" s="18">
        <v>0.26669999999999999</v>
      </c>
      <c r="AF210" s="10">
        <v>7435794</v>
      </c>
      <c r="AG210" s="11">
        <v>7562516</v>
      </c>
      <c r="AH210" s="10">
        <v>0</v>
      </c>
      <c r="AI210" s="11">
        <v>0</v>
      </c>
      <c r="AJ210" s="19">
        <v>0</v>
      </c>
      <c r="AK210" s="20">
        <v>0</v>
      </c>
      <c r="AL210" s="21">
        <v>7742599</v>
      </c>
      <c r="AM210" s="22">
        <v>7742599</v>
      </c>
      <c r="AN210" s="10">
        <v>29203019.747884914</v>
      </c>
      <c r="AO210" s="11">
        <v>31535741.380451299</v>
      </c>
      <c r="AP210" s="10">
        <v>31470236</v>
      </c>
      <c r="AQ210" s="11">
        <v>32159387</v>
      </c>
      <c r="AR210" s="17">
        <v>4.2700000000000002E-2</v>
      </c>
      <c r="AS210" s="18">
        <v>1.09E-2</v>
      </c>
      <c r="AT210" s="17">
        <v>0.30670000000000003</v>
      </c>
      <c r="AU210" s="18">
        <v>0.30670000000000003</v>
      </c>
      <c r="AV210" s="10">
        <v>9661830</v>
      </c>
      <c r="AW210" s="11">
        <v>9873410</v>
      </c>
      <c r="AX210" s="10">
        <v>0</v>
      </c>
      <c r="AY210" s="11">
        <v>0</v>
      </c>
      <c r="AZ210" s="35">
        <v>0</v>
      </c>
      <c r="BA210" s="36">
        <v>0</v>
      </c>
      <c r="BB210" s="37">
        <v>7742599</v>
      </c>
      <c r="BC210" s="38">
        <v>7742599</v>
      </c>
      <c r="BD210" s="10">
        <v>30346509.992683228</v>
      </c>
      <c r="BE210" s="11">
        <v>30539546.442997105</v>
      </c>
      <c r="BF210" s="10">
        <v>31557643</v>
      </c>
      <c r="BG210" s="11">
        <v>32098808</v>
      </c>
      <c r="BH210" s="17">
        <v>2.1999999999999999E-2</v>
      </c>
      <c r="BI210" s="18">
        <v>2.81E-2</v>
      </c>
      <c r="BJ210" s="17">
        <v>0.30670000000000003</v>
      </c>
      <c r="BK210" s="18">
        <v>0.30670000000000003</v>
      </c>
      <c r="BL210" s="10">
        <v>9688666</v>
      </c>
      <c r="BM210" s="11">
        <v>9854811</v>
      </c>
      <c r="BN210" s="10">
        <v>0</v>
      </c>
      <c r="BO210" s="11">
        <v>0</v>
      </c>
      <c r="BP210" s="77">
        <f t="shared" si="39"/>
        <v>-306805</v>
      </c>
    </row>
    <row r="211" spans="1:68">
      <c r="A211" s="3" t="s">
        <v>413</v>
      </c>
      <c r="B211" s="3" t="s">
        <v>414</v>
      </c>
      <c r="C211" s="3" t="str">
        <f t="shared" si="38"/>
        <v>34307 - Rainier</v>
      </c>
      <c r="D211" s="19">
        <v>429458</v>
      </c>
      <c r="E211" s="20">
        <v>437008</v>
      </c>
      <c r="F211" s="21">
        <v>1690000</v>
      </c>
      <c r="G211" s="22">
        <v>1690000</v>
      </c>
      <c r="H211" s="10">
        <v>7588271.9087135224</v>
      </c>
      <c r="I211" s="11">
        <v>8216182.3547497708</v>
      </c>
      <c r="J211" s="10">
        <v>8177398</v>
      </c>
      <c r="K211" s="11">
        <v>8378664</v>
      </c>
      <c r="L211" s="17">
        <v>4.2700000000000002E-2</v>
      </c>
      <c r="M211" s="18">
        <v>1.09E-2</v>
      </c>
      <c r="N211" s="17">
        <v>0.28000000000000003</v>
      </c>
      <c r="O211" s="18">
        <v>0.28000000000000003</v>
      </c>
      <c r="P211" s="10">
        <v>2296460</v>
      </c>
      <c r="Q211" s="11">
        <v>2352982</v>
      </c>
      <c r="R211" s="10">
        <v>429458.223</v>
      </c>
      <c r="S211" s="11">
        <v>437008.17</v>
      </c>
      <c r="T211" s="35">
        <v>316617</v>
      </c>
      <c r="U211" s="36">
        <v>312603</v>
      </c>
      <c r="V211" s="37">
        <v>1400750.73</v>
      </c>
      <c r="W211" s="38">
        <v>1432763.7760000001</v>
      </c>
      <c r="X211" s="10">
        <v>6860733.8968513794</v>
      </c>
      <c r="Y211" s="11">
        <v>6898637.6097078081</v>
      </c>
      <c r="Z211" s="10">
        <v>7134547</v>
      </c>
      <c r="AA211" s="11">
        <v>7250862</v>
      </c>
      <c r="AB211" s="17">
        <v>2.1999999999999999E-2</v>
      </c>
      <c r="AC211" s="18">
        <v>2.81E-2</v>
      </c>
      <c r="AD211" s="17">
        <v>0.24</v>
      </c>
      <c r="AE211" s="18">
        <v>0.24</v>
      </c>
      <c r="AF211" s="10">
        <v>1717368</v>
      </c>
      <c r="AG211" s="11">
        <v>1745367</v>
      </c>
      <c r="AH211" s="10">
        <v>316617.27</v>
      </c>
      <c r="AI211" s="11">
        <v>312603.22399999999</v>
      </c>
      <c r="AJ211" s="19">
        <v>429458</v>
      </c>
      <c r="AK211" s="20">
        <v>437008</v>
      </c>
      <c r="AL211" s="21">
        <v>1690000</v>
      </c>
      <c r="AM211" s="22">
        <v>1690000</v>
      </c>
      <c r="AN211" s="10">
        <v>7588271.9087135224</v>
      </c>
      <c r="AO211" s="11">
        <v>8216182.3547497708</v>
      </c>
      <c r="AP211" s="10">
        <v>8177398</v>
      </c>
      <c r="AQ211" s="11">
        <v>8378664</v>
      </c>
      <c r="AR211" s="17">
        <v>4.2700000000000002E-2</v>
      </c>
      <c r="AS211" s="18">
        <v>1.09E-2</v>
      </c>
      <c r="AT211" s="17">
        <v>0.28000000000000003</v>
      </c>
      <c r="AU211" s="18">
        <v>0.28000000000000003</v>
      </c>
      <c r="AV211" s="10">
        <v>2296460</v>
      </c>
      <c r="AW211" s="11">
        <v>2352982</v>
      </c>
      <c r="AX211" s="10">
        <v>429458.223</v>
      </c>
      <c r="AY211" s="11">
        <v>437008.17</v>
      </c>
      <c r="AZ211" s="35">
        <v>422639</v>
      </c>
      <c r="BA211" s="36">
        <v>419072</v>
      </c>
      <c r="BB211" s="37">
        <v>1690000</v>
      </c>
      <c r="BC211" s="38">
        <v>1690000</v>
      </c>
      <c r="BD211" s="10">
        <v>7909205.3730271319</v>
      </c>
      <c r="BE211" s="11">
        <v>7955141.575354049</v>
      </c>
      <c r="BF211" s="10">
        <v>8224863</v>
      </c>
      <c r="BG211" s="11">
        <v>8361308</v>
      </c>
      <c r="BH211" s="17">
        <v>2.1999999999999999E-2</v>
      </c>
      <c r="BI211" s="18">
        <v>2.81E-2</v>
      </c>
      <c r="BJ211" s="17">
        <v>0.28000000000000003</v>
      </c>
      <c r="BK211" s="18">
        <v>0.28000000000000003</v>
      </c>
      <c r="BL211" s="10">
        <v>2309790</v>
      </c>
      <c r="BM211" s="11">
        <v>2348108</v>
      </c>
      <c r="BN211" s="10">
        <v>422639.06300000002</v>
      </c>
      <c r="BO211" s="11">
        <v>419072.19699999999</v>
      </c>
      <c r="BP211" s="77">
        <f t="shared" si="39"/>
        <v>-289249.27</v>
      </c>
    </row>
    <row r="212" spans="1:68">
      <c r="A212" s="3" t="s">
        <v>415</v>
      </c>
      <c r="B212" s="3" t="s">
        <v>416</v>
      </c>
      <c r="C212" s="3" t="str">
        <f t="shared" si="38"/>
        <v>25116 - Raymond</v>
      </c>
      <c r="D212" s="19">
        <v>638295</v>
      </c>
      <c r="E212" s="20">
        <v>673444</v>
      </c>
      <c r="F212" s="21">
        <v>860371</v>
      </c>
      <c r="G212" s="22">
        <v>860371</v>
      </c>
      <c r="H212" s="10">
        <v>6503889.1895632967</v>
      </c>
      <c r="I212" s="11">
        <v>7187973.330111607</v>
      </c>
      <c r="J212" s="10">
        <v>7008827</v>
      </c>
      <c r="K212" s="11">
        <v>7330121</v>
      </c>
      <c r="L212" s="17">
        <v>4.2700000000000002E-2</v>
      </c>
      <c r="M212" s="18">
        <v>1.09E-2</v>
      </c>
      <c r="N212" s="17">
        <v>0.28000000000000003</v>
      </c>
      <c r="O212" s="18">
        <v>0.28000000000000003</v>
      </c>
      <c r="P212" s="10">
        <v>1957624</v>
      </c>
      <c r="Q212" s="11">
        <v>2047364</v>
      </c>
      <c r="R212" s="10">
        <v>638294.93200000003</v>
      </c>
      <c r="S212" s="11">
        <v>673443.82700000005</v>
      </c>
      <c r="T212" s="35">
        <v>486467</v>
      </c>
      <c r="U212" s="36">
        <v>491520</v>
      </c>
      <c r="V212" s="37">
        <v>860371</v>
      </c>
      <c r="W212" s="38">
        <v>860371</v>
      </c>
      <c r="X212" s="10">
        <v>5957907.9199410407</v>
      </c>
      <c r="Y212" s="11">
        <v>6002003.5792930424</v>
      </c>
      <c r="Z212" s="10">
        <v>6195689</v>
      </c>
      <c r="AA212" s="11">
        <v>6308449</v>
      </c>
      <c r="AB212" s="17">
        <v>2.1999999999999999E-2</v>
      </c>
      <c r="AC212" s="18">
        <v>2.81E-2</v>
      </c>
      <c r="AD212" s="17">
        <v>0.24</v>
      </c>
      <c r="AE212" s="18">
        <v>0.24</v>
      </c>
      <c r="AF212" s="10">
        <v>1483292</v>
      </c>
      <c r="AG212" s="11">
        <v>1510288</v>
      </c>
      <c r="AH212" s="10">
        <v>486467.34499999997</v>
      </c>
      <c r="AI212" s="11">
        <v>491520.10100000002</v>
      </c>
      <c r="AJ212" s="19">
        <v>638295</v>
      </c>
      <c r="AK212" s="20">
        <v>673444</v>
      </c>
      <c r="AL212" s="21">
        <v>860371</v>
      </c>
      <c r="AM212" s="22">
        <v>860371</v>
      </c>
      <c r="AN212" s="10">
        <v>6503889.1895632967</v>
      </c>
      <c r="AO212" s="11">
        <v>7187973.330111607</v>
      </c>
      <c r="AP212" s="10">
        <v>7008827</v>
      </c>
      <c r="AQ212" s="11">
        <v>7330121</v>
      </c>
      <c r="AR212" s="17">
        <v>4.2700000000000002E-2</v>
      </c>
      <c r="AS212" s="18">
        <v>1.09E-2</v>
      </c>
      <c r="AT212" s="17">
        <v>0.28000000000000003</v>
      </c>
      <c r="AU212" s="18">
        <v>0.28000000000000003</v>
      </c>
      <c r="AV212" s="10">
        <v>1957624</v>
      </c>
      <c r="AW212" s="11">
        <v>2047364</v>
      </c>
      <c r="AX212" s="10">
        <v>638294.93200000003</v>
      </c>
      <c r="AY212" s="11">
        <v>673443.82700000005</v>
      </c>
      <c r="AZ212" s="35">
        <v>658792</v>
      </c>
      <c r="BA212" s="36">
        <v>666656</v>
      </c>
      <c r="BB212" s="37">
        <v>860371</v>
      </c>
      <c r="BC212" s="38">
        <v>860371</v>
      </c>
      <c r="BD212" s="10">
        <v>6924541.3346403278</v>
      </c>
      <c r="BE212" s="11">
        <v>6977712.8195698652</v>
      </c>
      <c r="BF212" s="10">
        <v>7200901</v>
      </c>
      <c r="BG212" s="11">
        <v>7333975</v>
      </c>
      <c r="BH212" s="17">
        <v>2.1999999999999999E-2</v>
      </c>
      <c r="BI212" s="18">
        <v>2.81E-2</v>
      </c>
      <c r="BJ212" s="17">
        <v>0.28000000000000003</v>
      </c>
      <c r="BK212" s="18">
        <v>0.28000000000000003</v>
      </c>
      <c r="BL212" s="10">
        <v>2011271</v>
      </c>
      <c r="BM212" s="11">
        <v>2048440</v>
      </c>
      <c r="BN212" s="10">
        <v>658792.01300000004</v>
      </c>
      <c r="BO212" s="11">
        <v>666656.304</v>
      </c>
      <c r="BP212" s="77">
        <f t="shared" si="39"/>
        <v>0</v>
      </c>
    </row>
    <row r="213" spans="1:68">
      <c r="A213" s="3" t="s">
        <v>417</v>
      </c>
      <c r="B213" s="3" t="s">
        <v>418</v>
      </c>
      <c r="C213" s="3" t="str">
        <f t="shared" si="38"/>
        <v>22009 - Reardan</v>
      </c>
      <c r="D213" s="19">
        <v>160032</v>
      </c>
      <c r="E213" s="20">
        <v>181755</v>
      </c>
      <c r="F213" s="21">
        <v>1314280</v>
      </c>
      <c r="G213" s="22">
        <v>1314280</v>
      </c>
      <c r="H213" s="10">
        <v>6126018.2969784541</v>
      </c>
      <c r="I213" s="11">
        <v>6785141.7852636306</v>
      </c>
      <c r="J213" s="10">
        <v>6601620</v>
      </c>
      <c r="K213" s="11">
        <v>6919324</v>
      </c>
      <c r="L213" s="17">
        <v>4.2700000000000002E-2</v>
      </c>
      <c r="M213" s="18">
        <v>1.09E-2</v>
      </c>
      <c r="N213" s="17">
        <v>0.30020000000000002</v>
      </c>
      <c r="O213" s="18">
        <v>0.30020000000000002</v>
      </c>
      <c r="P213" s="10">
        <v>1982870</v>
      </c>
      <c r="Q213" s="11">
        <v>2078296</v>
      </c>
      <c r="R213" s="10">
        <v>160031.557</v>
      </c>
      <c r="S213" s="11">
        <v>181754.82399999999</v>
      </c>
      <c r="T213" s="35">
        <v>128590</v>
      </c>
      <c r="U213" s="36">
        <v>137330</v>
      </c>
      <c r="V213" s="37">
        <v>1314280</v>
      </c>
      <c r="W213" s="38">
        <v>1314280</v>
      </c>
      <c r="X213" s="10">
        <v>5703198.8012032704</v>
      </c>
      <c r="Y213" s="11">
        <v>5866525.1359373834</v>
      </c>
      <c r="Z213" s="10">
        <v>5930814</v>
      </c>
      <c r="AA213" s="11">
        <v>6166053</v>
      </c>
      <c r="AB213" s="17">
        <v>2.1999999999999999E-2</v>
      </c>
      <c r="AC213" s="18">
        <v>2.81E-2</v>
      </c>
      <c r="AD213" s="17">
        <v>0.26019999999999999</v>
      </c>
      <c r="AE213" s="18">
        <v>0.26019999999999999</v>
      </c>
      <c r="AF213" s="10">
        <v>1544027</v>
      </c>
      <c r="AG213" s="11">
        <v>1605268</v>
      </c>
      <c r="AH213" s="10">
        <v>128590.143</v>
      </c>
      <c r="AI213" s="11">
        <v>137329.67499999999</v>
      </c>
      <c r="AJ213" s="19">
        <v>160032</v>
      </c>
      <c r="AK213" s="20">
        <v>181755</v>
      </c>
      <c r="AL213" s="21">
        <v>1314280</v>
      </c>
      <c r="AM213" s="22">
        <v>1314280</v>
      </c>
      <c r="AN213" s="10">
        <v>6126018.2969784541</v>
      </c>
      <c r="AO213" s="11">
        <v>6785141.7852636306</v>
      </c>
      <c r="AP213" s="10">
        <v>6601620</v>
      </c>
      <c r="AQ213" s="11">
        <v>6919324</v>
      </c>
      <c r="AR213" s="17">
        <v>4.2700000000000002E-2</v>
      </c>
      <c r="AS213" s="18">
        <v>1.09E-2</v>
      </c>
      <c r="AT213" s="17">
        <v>0.30020000000000002</v>
      </c>
      <c r="AU213" s="18">
        <v>0.30020000000000002</v>
      </c>
      <c r="AV213" s="10">
        <v>1982870</v>
      </c>
      <c r="AW213" s="11">
        <v>2078296</v>
      </c>
      <c r="AX213" s="10">
        <v>160031.557</v>
      </c>
      <c r="AY213" s="11">
        <v>181754.82399999999</v>
      </c>
      <c r="AZ213" s="35">
        <v>167251</v>
      </c>
      <c r="BA213" s="36">
        <v>177908</v>
      </c>
      <c r="BB213" s="37">
        <v>1314280</v>
      </c>
      <c r="BC213" s="38">
        <v>1314280</v>
      </c>
      <c r="BD213" s="10">
        <v>6499575.5094745755</v>
      </c>
      <c r="BE213" s="11">
        <v>6668874.4060534146</v>
      </c>
      <c r="BF213" s="10">
        <v>6758974</v>
      </c>
      <c r="BG213" s="11">
        <v>7009368</v>
      </c>
      <c r="BH213" s="17">
        <v>2.1999999999999999E-2</v>
      </c>
      <c r="BI213" s="18">
        <v>2.81E-2</v>
      </c>
      <c r="BJ213" s="17">
        <v>0.30020000000000002</v>
      </c>
      <c r="BK213" s="18">
        <v>0.30020000000000002</v>
      </c>
      <c r="BL213" s="10">
        <v>2030133</v>
      </c>
      <c r="BM213" s="11">
        <v>2105342</v>
      </c>
      <c r="BN213" s="10">
        <v>167251.38</v>
      </c>
      <c r="BO213" s="11">
        <v>177908.33199999999</v>
      </c>
      <c r="BP213" s="77">
        <f t="shared" si="39"/>
        <v>0</v>
      </c>
    </row>
    <row r="214" spans="1:68">
      <c r="A214" s="3" t="s">
        <v>419</v>
      </c>
      <c r="B214" s="3" t="s">
        <v>420</v>
      </c>
      <c r="C214" s="3" t="str">
        <f t="shared" si="38"/>
        <v>17403 - Renton</v>
      </c>
      <c r="D214" s="19">
        <v>0</v>
      </c>
      <c r="E214" s="20">
        <v>0</v>
      </c>
      <c r="F214" s="21">
        <v>43500000</v>
      </c>
      <c r="G214" s="22">
        <v>43500000</v>
      </c>
      <c r="H214" s="10">
        <v>143494711.96663582</v>
      </c>
      <c r="I214" s="11">
        <v>156563464.08571154</v>
      </c>
      <c r="J214" s="10">
        <v>154635120</v>
      </c>
      <c r="K214" s="11">
        <v>159659637</v>
      </c>
      <c r="L214" s="17">
        <v>4.2700000000000002E-2</v>
      </c>
      <c r="M214" s="18">
        <v>1.09E-2</v>
      </c>
      <c r="N214" s="17">
        <v>0.2893</v>
      </c>
      <c r="O214" s="18">
        <v>0.2893</v>
      </c>
      <c r="P214" s="10">
        <v>44740667</v>
      </c>
      <c r="Q214" s="11">
        <v>46194414</v>
      </c>
      <c r="R214" s="10">
        <v>0</v>
      </c>
      <c r="S214" s="11">
        <v>0</v>
      </c>
      <c r="T214" s="35">
        <v>0</v>
      </c>
      <c r="U214" s="36">
        <v>0</v>
      </c>
      <c r="V214" s="37">
        <v>34400599</v>
      </c>
      <c r="W214" s="38">
        <v>35559849</v>
      </c>
      <c r="X214" s="10">
        <v>132678950.75153939</v>
      </c>
      <c r="Y214" s="11">
        <v>135695493.05188811</v>
      </c>
      <c r="Z214" s="10">
        <v>137974182</v>
      </c>
      <c r="AA214" s="11">
        <v>142623715</v>
      </c>
      <c r="AB214" s="17">
        <v>2.1999999999999999E-2</v>
      </c>
      <c r="AC214" s="18">
        <v>2.81E-2</v>
      </c>
      <c r="AD214" s="17">
        <v>0.24929999999999999</v>
      </c>
      <c r="AE214" s="18">
        <v>0.24929999999999999</v>
      </c>
      <c r="AF214" s="10">
        <v>34400599</v>
      </c>
      <c r="AG214" s="11">
        <v>35559849</v>
      </c>
      <c r="AH214" s="10">
        <v>0</v>
      </c>
      <c r="AI214" s="11">
        <v>0</v>
      </c>
      <c r="AJ214" s="19">
        <v>0</v>
      </c>
      <c r="AK214" s="20">
        <v>0</v>
      </c>
      <c r="AL214" s="21">
        <v>43500000</v>
      </c>
      <c r="AM214" s="22">
        <v>43500000</v>
      </c>
      <c r="AN214" s="10">
        <v>143494711.96663582</v>
      </c>
      <c r="AO214" s="11">
        <v>156563464.08571154</v>
      </c>
      <c r="AP214" s="10">
        <v>154635120</v>
      </c>
      <c r="AQ214" s="11">
        <v>159659637</v>
      </c>
      <c r="AR214" s="17">
        <v>4.2700000000000002E-2</v>
      </c>
      <c r="AS214" s="18">
        <v>1.09E-2</v>
      </c>
      <c r="AT214" s="17">
        <v>0.2893</v>
      </c>
      <c r="AU214" s="18">
        <v>0.2893</v>
      </c>
      <c r="AV214" s="10">
        <v>44740667</v>
      </c>
      <c r="AW214" s="11">
        <v>46194414</v>
      </c>
      <c r="AX214" s="10">
        <v>0</v>
      </c>
      <c r="AY214" s="11">
        <v>0</v>
      </c>
      <c r="AZ214" s="35">
        <v>0</v>
      </c>
      <c r="BA214" s="36">
        <v>0</v>
      </c>
      <c r="BB214" s="37">
        <v>43500000</v>
      </c>
      <c r="BC214" s="38">
        <v>43500000</v>
      </c>
      <c r="BD214" s="10">
        <v>151383896.22722122</v>
      </c>
      <c r="BE214" s="11">
        <v>154538412.27391106</v>
      </c>
      <c r="BF214" s="10">
        <v>157425644</v>
      </c>
      <c r="BG214" s="11">
        <v>162428699</v>
      </c>
      <c r="BH214" s="17">
        <v>2.1999999999999999E-2</v>
      </c>
      <c r="BI214" s="18">
        <v>2.81E-2</v>
      </c>
      <c r="BJ214" s="17">
        <v>0.2893</v>
      </c>
      <c r="BK214" s="18">
        <v>0.2893</v>
      </c>
      <c r="BL214" s="10">
        <v>45548051</v>
      </c>
      <c r="BM214" s="11">
        <v>46995588</v>
      </c>
      <c r="BN214" s="10">
        <v>0</v>
      </c>
      <c r="BO214" s="11">
        <v>0</v>
      </c>
      <c r="BP214" s="77">
        <f t="shared" si="39"/>
        <v>-9099401</v>
      </c>
    </row>
    <row r="215" spans="1:68">
      <c r="A215" s="3" t="s">
        <v>421</v>
      </c>
      <c r="B215" s="3" t="s">
        <v>422</v>
      </c>
      <c r="C215" s="3" t="str">
        <f t="shared" si="38"/>
        <v>10309 - Republic</v>
      </c>
      <c r="D215" s="19">
        <v>152985</v>
      </c>
      <c r="E215" s="20">
        <v>156916</v>
      </c>
      <c r="F215" s="21">
        <v>499500</v>
      </c>
      <c r="G215" s="22">
        <v>499500</v>
      </c>
      <c r="H215" s="10">
        <v>4048207.6826163782</v>
      </c>
      <c r="I215" s="11">
        <v>4400448.4381924458</v>
      </c>
      <c r="J215" s="10">
        <v>4362496</v>
      </c>
      <c r="K215" s="11">
        <v>4487471</v>
      </c>
      <c r="L215" s="17">
        <v>4.2700000000000002E-2</v>
      </c>
      <c r="M215" s="18">
        <v>1.09E-2</v>
      </c>
      <c r="N215" s="17">
        <v>0.28000000000000003</v>
      </c>
      <c r="O215" s="18">
        <v>0.28000000000000003</v>
      </c>
      <c r="P215" s="10">
        <v>1207861</v>
      </c>
      <c r="Q215" s="11">
        <v>1242463</v>
      </c>
      <c r="R215" s="10">
        <v>152984.617</v>
      </c>
      <c r="S215" s="11">
        <v>156915.946</v>
      </c>
      <c r="T215" s="35">
        <v>116436</v>
      </c>
      <c r="U215" s="36">
        <v>112125</v>
      </c>
      <c r="V215" s="37">
        <v>499500</v>
      </c>
      <c r="W215" s="38">
        <v>499500</v>
      </c>
      <c r="X215" s="10">
        <v>3735081.8148639118</v>
      </c>
      <c r="Y215" s="11">
        <v>3751658.958910387</v>
      </c>
      <c r="Z215" s="10">
        <v>3884149</v>
      </c>
      <c r="AA215" s="11">
        <v>3943208</v>
      </c>
      <c r="AB215" s="17">
        <v>2.1999999999999999E-2</v>
      </c>
      <c r="AC215" s="18">
        <v>2.81E-2</v>
      </c>
      <c r="AD215" s="17">
        <v>0.24</v>
      </c>
      <c r="AE215" s="18">
        <v>0.24</v>
      </c>
      <c r="AF215" s="10">
        <v>921788</v>
      </c>
      <c r="AG215" s="11">
        <v>935804</v>
      </c>
      <c r="AH215" s="10">
        <v>116436.379</v>
      </c>
      <c r="AI215" s="11">
        <v>112125.296</v>
      </c>
      <c r="AJ215" s="19">
        <v>152985</v>
      </c>
      <c r="AK215" s="20">
        <v>156916</v>
      </c>
      <c r="AL215" s="21">
        <v>499500</v>
      </c>
      <c r="AM215" s="22">
        <v>499500</v>
      </c>
      <c r="AN215" s="10">
        <v>4048207.6826163782</v>
      </c>
      <c r="AO215" s="11">
        <v>4400448.4381924458</v>
      </c>
      <c r="AP215" s="10">
        <v>4362496</v>
      </c>
      <c r="AQ215" s="11">
        <v>4487471</v>
      </c>
      <c r="AR215" s="17">
        <v>4.2700000000000002E-2</v>
      </c>
      <c r="AS215" s="18">
        <v>1.09E-2</v>
      </c>
      <c r="AT215" s="17">
        <v>0.28000000000000003</v>
      </c>
      <c r="AU215" s="18">
        <v>0.28000000000000003</v>
      </c>
      <c r="AV215" s="10">
        <v>1207861</v>
      </c>
      <c r="AW215" s="11">
        <v>1242463</v>
      </c>
      <c r="AX215" s="10">
        <v>152984.617</v>
      </c>
      <c r="AY215" s="11">
        <v>156915.946</v>
      </c>
      <c r="AZ215" s="35">
        <v>146686</v>
      </c>
      <c r="BA215" s="36">
        <v>141816</v>
      </c>
      <c r="BB215" s="37">
        <v>499500</v>
      </c>
      <c r="BC215" s="38">
        <v>499500</v>
      </c>
      <c r="BD215" s="10">
        <v>4212410.5472858362</v>
      </c>
      <c r="BE215" s="11">
        <v>4232490.7371336706</v>
      </c>
      <c r="BF215" s="10">
        <v>4380528</v>
      </c>
      <c r="BG215" s="11">
        <v>4448590</v>
      </c>
      <c r="BH215" s="17">
        <v>2.1999999999999999E-2</v>
      </c>
      <c r="BI215" s="18">
        <v>2.81E-2</v>
      </c>
      <c r="BJ215" s="17">
        <v>0.28000000000000003</v>
      </c>
      <c r="BK215" s="18">
        <v>0.28000000000000003</v>
      </c>
      <c r="BL215" s="10">
        <v>1212854</v>
      </c>
      <c r="BM215" s="11">
        <v>1231698</v>
      </c>
      <c r="BN215" s="10">
        <v>146686.24100000001</v>
      </c>
      <c r="BO215" s="11">
        <v>141816.42000000001</v>
      </c>
      <c r="BP215" s="77">
        <f t="shared" si="39"/>
        <v>0</v>
      </c>
    </row>
    <row r="216" spans="1:68">
      <c r="A216" s="3" t="s">
        <v>423</v>
      </c>
      <c r="B216" s="3" t="s">
        <v>424</v>
      </c>
      <c r="C216" s="3" t="str">
        <f t="shared" si="38"/>
        <v>03400 - Richland</v>
      </c>
      <c r="D216" s="19">
        <v>4462655</v>
      </c>
      <c r="E216" s="20">
        <v>4620245</v>
      </c>
      <c r="F216" s="21">
        <v>23077000</v>
      </c>
      <c r="G216" s="22">
        <v>23077000</v>
      </c>
      <c r="H216" s="10">
        <v>104057058.47096898</v>
      </c>
      <c r="I216" s="11">
        <v>113399636.49098608</v>
      </c>
      <c r="J216" s="10">
        <v>112135670</v>
      </c>
      <c r="K216" s="11">
        <v>115642209</v>
      </c>
      <c r="L216" s="17">
        <v>4.2700000000000002E-2</v>
      </c>
      <c r="M216" s="18">
        <v>1.09E-2</v>
      </c>
      <c r="N216" s="17">
        <v>0.28000000000000003</v>
      </c>
      <c r="O216" s="18">
        <v>0.28000000000000003</v>
      </c>
      <c r="P216" s="10">
        <v>31558469</v>
      </c>
      <c r="Q216" s="11">
        <v>32545318</v>
      </c>
      <c r="R216" s="10">
        <v>4462655.2860000003</v>
      </c>
      <c r="S216" s="11">
        <v>4620244.7580000004</v>
      </c>
      <c r="T216" s="35">
        <v>3503458</v>
      </c>
      <c r="U216" s="36">
        <v>3694959</v>
      </c>
      <c r="V216" s="37">
        <v>20658318.48</v>
      </c>
      <c r="W216" s="38">
        <v>21416551.679000001</v>
      </c>
      <c r="X216" s="10">
        <v>96318057.870461419</v>
      </c>
      <c r="Y216" s="11">
        <v>99042404.865163758</v>
      </c>
      <c r="Z216" s="10">
        <v>100162122</v>
      </c>
      <c r="AA216" s="11">
        <v>104099225</v>
      </c>
      <c r="AB216" s="17">
        <v>2.1999999999999999E-2</v>
      </c>
      <c r="AC216" s="18">
        <v>2.81E-2</v>
      </c>
      <c r="AD216" s="17">
        <v>0.24</v>
      </c>
      <c r="AE216" s="18">
        <v>0.24</v>
      </c>
      <c r="AF216" s="10">
        <v>24161776</v>
      </c>
      <c r="AG216" s="11">
        <v>25111511</v>
      </c>
      <c r="AH216" s="10">
        <v>3503457.52</v>
      </c>
      <c r="AI216" s="11">
        <v>3694959.321</v>
      </c>
      <c r="AJ216" s="19">
        <v>4462655</v>
      </c>
      <c r="AK216" s="20">
        <v>4620245</v>
      </c>
      <c r="AL216" s="21">
        <v>23077000</v>
      </c>
      <c r="AM216" s="22">
        <v>23077000</v>
      </c>
      <c r="AN216" s="10">
        <v>104057058.47096898</v>
      </c>
      <c r="AO216" s="11">
        <v>113399636.49098608</v>
      </c>
      <c r="AP216" s="10">
        <v>112135670</v>
      </c>
      <c r="AQ216" s="11">
        <v>115642209</v>
      </c>
      <c r="AR216" s="17">
        <v>4.2700000000000002E-2</v>
      </c>
      <c r="AS216" s="18">
        <v>1.09E-2</v>
      </c>
      <c r="AT216" s="17">
        <v>0.28000000000000003</v>
      </c>
      <c r="AU216" s="18">
        <v>0.28000000000000003</v>
      </c>
      <c r="AV216" s="10">
        <v>31558469</v>
      </c>
      <c r="AW216" s="11">
        <v>32545318</v>
      </c>
      <c r="AX216" s="10">
        <v>4462655.2860000003</v>
      </c>
      <c r="AY216" s="11">
        <v>4620244.7580000004</v>
      </c>
      <c r="AZ216" s="35">
        <v>4641383</v>
      </c>
      <c r="BA216" s="36">
        <v>4875788</v>
      </c>
      <c r="BB216" s="37">
        <v>23077000</v>
      </c>
      <c r="BC216" s="38">
        <v>23077000</v>
      </c>
      <c r="BD216" s="10">
        <v>110556401.36733826</v>
      </c>
      <c r="BE216" s="11">
        <v>113389358.72958171</v>
      </c>
      <c r="BF216" s="10">
        <v>114968719</v>
      </c>
      <c r="BG216" s="11">
        <v>119178693</v>
      </c>
      <c r="BH216" s="17">
        <v>2.1999999999999999E-2</v>
      </c>
      <c r="BI216" s="18">
        <v>2.81E-2</v>
      </c>
      <c r="BJ216" s="17">
        <v>0.28000000000000003</v>
      </c>
      <c r="BK216" s="18">
        <v>0.28000000000000003</v>
      </c>
      <c r="BL216" s="10">
        <v>32355776</v>
      </c>
      <c r="BM216" s="11">
        <v>33540594</v>
      </c>
      <c r="BN216" s="10">
        <v>4641383.3</v>
      </c>
      <c r="BO216" s="11">
        <v>4875788.1710000001</v>
      </c>
      <c r="BP216" s="77">
        <f t="shared" si="39"/>
        <v>-2418681.5199999996</v>
      </c>
    </row>
    <row r="217" spans="1:68">
      <c r="A217" s="3" t="s">
        <v>425</v>
      </c>
      <c r="B217" s="3" t="s">
        <v>426</v>
      </c>
      <c r="C217" s="3" t="str">
        <f t="shared" si="38"/>
        <v>06122 - Ridgefield</v>
      </c>
      <c r="D217" s="19">
        <v>0</v>
      </c>
      <c r="E217" s="20">
        <v>0</v>
      </c>
      <c r="F217" s="21">
        <v>4528629</v>
      </c>
      <c r="G217" s="22">
        <v>4528629</v>
      </c>
      <c r="H217" s="10">
        <v>19497492.013689894</v>
      </c>
      <c r="I217" s="11">
        <v>21552317.494863767</v>
      </c>
      <c r="J217" s="10">
        <v>21011206</v>
      </c>
      <c r="K217" s="11">
        <v>21978533</v>
      </c>
      <c r="L217" s="17">
        <v>4.2700000000000002E-2</v>
      </c>
      <c r="M217" s="18">
        <v>1.09E-2</v>
      </c>
      <c r="N217" s="17">
        <v>0.28000000000000003</v>
      </c>
      <c r="O217" s="18">
        <v>0.28000000000000003</v>
      </c>
      <c r="P217" s="10">
        <v>5926779</v>
      </c>
      <c r="Q217" s="11">
        <v>6199639</v>
      </c>
      <c r="R217" s="10">
        <v>0</v>
      </c>
      <c r="S217" s="11">
        <v>0</v>
      </c>
      <c r="T217" s="35">
        <v>0</v>
      </c>
      <c r="U217" s="36">
        <v>0</v>
      </c>
      <c r="V217" s="37">
        <v>4528629</v>
      </c>
      <c r="W217" s="38">
        <v>4528629</v>
      </c>
      <c r="X217" s="10">
        <v>18022821.785585001</v>
      </c>
      <c r="Y217" s="11">
        <v>18721245.408737756</v>
      </c>
      <c r="Z217" s="10">
        <v>18742115</v>
      </c>
      <c r="AA217" s="11">
        <v>19677098</v>
      </c>
      <c r="AB217" s="17">
        <v>2.1999999999999999E-2</v>
      </c>
      <c r="AC217" s="18">
        <v>2.81E-2</v>
      </c>
      <c r="AD217" s="17">
        <v>0.24</v>
      </c>
      <c r="AE217" s="18">
        <v>0.24</v>
      </c>
      <c r="AF217" s="10">
        <v>4531475</v>
      </c>
      <c r="AG217" s="11">
        <v>4757535</v>
      </c>
      <c r="AH217" s="10">
        <v>0</v>
      </c>
      <c r="AI217" s="11">
        <v>0</v>
      </c>
      <c r="AJ217" s="19">
        <v>0</v>
      </c>
      <c r="AK217" s="20">
        <v>0</v>
      </c>
      <c r="AL217" s="21">
        <v>4528629</v>
      </c>
      <c r="AM217" s="22">
        <v>4528629</v>
      </c>
      <c r="AN217" s="10">
        <v>19497492.013689894</v>
      </c>
      <c r="AO217" s="11">
        <v>21552317.494863767</v>
      </c>
      <c r="AP217" s="10">
        <v>21011206</v>
      </c>
      <c r="AQ217" s="11">
        <v>21978533</v>
      </c>
      <c r="AR217" s="17">
        <v>4.2700000000000002E-2</v>
      </c>
      <c r="AS217" s="18">
        <v>1.09E-2</v>
      </c>
      <c r="AT217" s="17">
        <v>0.28000000000000003</v>
      </c>
      <c r="AU217" s="18">
        <v>0.28000000000000003</v>
      </c>
      <c r="AV217" s="10">
        <v>5926779</v>
      </c>
      <c r="AW217" s="11">
        <v>6199639</v>
      </c>
      <c r="AX217" s="10">
        <v>0</v>
      </c>
      <c r="AY217" s="11">
        <v>0</v>
      </c>
      <c r="AZ217" s="35">
        <v>0</v>
      </c>
      <c r="BA217" s="36">
        <v>0</v>
      </c>
      <c r="BB217" s="37">
        <v>4528629</v>
      </c>
      <c r="BC217" s="38">
        <v>4528629</v>
      </c>
      <c r="BD217" s="10">
        <v>20780665.690299332</v>
      </c>
      <c r="BE217" s="11">
        <v>21500176.628919754</v>
      </c>
      <c r="BF217" s="10">
        <v>21610024</v>
      </c>
      <c r="BG217" s="11">
        <v>22597914</v>
      </c>
      <c r="BH217" s="17">
        <v>2.1999999999999999E-2</v>
      </c>
      <c r="BI217" s="18">
        <v>2.81E-2</v>
      </c>
      <c r="BJ217" s="17">
        <v>0.28000000000000003</v>
      </c>
      <c r="BK217" s="18">
        <v>0.28000000000000003</v>
      </c>
      <c r="BL217" s="10">
        <v>6095692</v>
      </c>
      <c r="BM217" s="11">
        <v>6374353</v>
      </c>
      <c r="BN217" s="10">
        <v>0</v>
      </c>
      <c r="BO217" s="11">
        <v>0</v>
      </c>
      <c r="BP217" s="77">
        <f t="shared" si="39"/>
        <v>0</v>
      </c>
    </row>
    <row r="218" spans="1:68">
      <c r="A218" s="3" t="s">
        <v>427</v>
      </c>
      <c r="B218" s="3" t="s">
        <v>428</v>
      </c>
      <c r="C218" s="3" t="str">
        <f t="shared" si="38"/>
        <v>01160 - Ritzville</v>
      </c>
      <c r="D218" s="19">
        <v>29979</v>
      </c>
      <c r="E218" s="20">
        <v>36333</v>
      </c>
      <c r="F218" s="21">
        <v>983000</v>
      </c>
      <c r="G218" s="22">
        <v>983000</v>
      </c>
      <c r="H218" s="10">
        <v>3865555.4597119791</v>
      </c>
      <c r="I218" s="11">
        <v>4247431.756275624</v>
      </c>
      <c r="J218" s="10">
        <v>4165663</v>
      </c>
      <c r="K218" s="11">
        <v>4331428</v>
      </c>
      <c r="L218" s="17">
        <v>4.2700000000000002E-2</v>
      </c>
      <c r="M218" s="18">
        <v>1.09E-2</v>
      </c>
      <c r="N218" s="17">
        <v>0.32120000000000004</v>
      </c>
      <c r="O218" s="18">
        <v>0.32120000000000004</v>
      </c>
      <c r="P218" s="10">
        <v>1342645</v>
      </c>
      <c r="Q218" s="11">
        <v>1396073</v>
      </c>
      <c r="R218" s="10">
        <v>29979.348999999998</v>
      </c>
      <c r="S218" s="11">
        <v>36332.584999999999</v>
      </c>
      <c r="T218" s="35">
        <v>25747</v>
      </c>
      <c r="U218" s="36">
        <v>30695</v>
      </c>
      <c r="V218" s="37">
        <v>983000</v>
      </c>
      <c r="W218" s="38">
        <v>983000</v>
      </c>
      <c r="X218" s="10">
        <v>3605203.0641163881</v>
      </c>
      <c r="Y218" s="11">
        <v>3718768.0751504265</v>
      </c>
      <c r="Z218" s="10">
        <v>3749087</v>
      </c>
      <c r="AA218" s="11">
        <v>3908638</v>
      </c>
      <c r="AB218" s="17">
        <v>2.1999999999999999E-2</v>
      </c>
      <c r="AC218" s="18">
        <v>2.81E-2</v>
      </c>
      <c r="AD218" s="17">
        <v>0.28120000000000001</v>
      </c>
      <c r="AE218" s="18">
        <v>0.28120000000000001</v>
      </c>
      <c r="AF218" s="10">
        <v>1057894</v>
      </c>
      <c r="AG218" s="11">
        <v>1102916</v>
      </c>
      <c r="AH218" s="10">
        <v>25746.644</v>
      </c>
      <c r="AI218" s="11">
        <v>30695.282999999999</v>
      </c>
      <c r="AJ218" s="19">
        <v>29979</v>
      </c>
      <c r="AK218" s="20">
        <v>36333</v>
      </c>
      <c r="AL218" s="21">
        <v>983000</v>
      </c>
      <c r="AM218" s="22">
        <v>983000</v>
      </c>
      <c r="AN218" s="10">
        <v>3865555.4597119791</v>
      </c>
      <c r="AO218" s="11">
        <v>4247431.756275624</v>
      </c>
      <c r="AP218" s="10">
        <v>4165663</v>
      </c>
      <c r="AQ218" s="11">
        <v>4331428</v>
      </c>
      <c r="AR218" s="17">
        <v>4.2700000000000002E-2</v>
      </c>
      <c r="AS218" s="18">
        <v>1.09E-2</v>
      </c>
      <c r="AT218" s="17">
        <v>0.32120000000000004</v>
      </c>
      <c r="AU218" s="18">
        <v>0.32120000000000004</v>
      </c>
      <c r="AV218" s="10">
        <v>1342645</v>
      </c>
      <c r="AW218" s="11">
        <v>1396073</v>
      </c>
      <c r="AX218" s="10">
        <v>29979.348999999998</v>
      </c>
      <c r="AY218" s="11">
        <v>36332.584999999999</v>
      </c>
      <c r="AZ218" s="35">
        <v>28565</v>
      </c>
      <c r="BA218" s="36">
        <v>34221</v>
      </c>
      <c r="BB218" s="37">
        <v>983000</v>
      </c>
      <c r="BC218" s="38">
        <v>983000</v>
      </c>
      <c r="BD218" s="10">
        <v>4070993.5161841209</v>
      </c>
      <c r="BE218" s="11">
        <v>4187713.1999929845</v>
      </c>
      <c r="BF218" s="10">
        <v>4233467</v>
      </c>
      <c r="BG218" s="11">
        <v>4401526</v>
      </c>
      <c r="BH218" s="17">
        <v>2.1999999999999999E-2</v>
      </c>
      <c r="BI218" s="18">
        <v>2.81E-2</v>
      </c>
      <c r="BJ218" s="17">
        <v>0.32120000000000004</v>
      </c>
      <c r="BK218" s="18">
        <v>0.32120000000000004</v>
      </c>
      <c r="BL218" s="10">
        <v>1364499</v>
      </c>
      <c r="BM218" s="11">
        <v>1418666</v>
      </c>
      <c r="BN218" s="10">
        <v>28564.881000000001</v>
      </c>
      <c r="BO218" s="11">
        <v>34221.499000000003</v>
      </c>
      <c r="BP218" s="77">
        <f t="shared" si="39"/>
        <v>0</v>
      </c>
    </row>
    <row r="219" spans="1:68">
      <c r="A219" s="3" t="s">
        <v>429</v>
      </c>
      <c r="B219" s="3" t="s">
        <v>430</v>
      </c>
      <c r="C219" s="3" t="str">
        <f t="shared" si="38"/>
        <v>32416 - Riverside</v>
      </c>
      <c r="D219" s="19">
        <v>828796</v>
      </c>
      <c r="E219" s="20">
        <v>844411</v>
      </c>
      <c r="F219" s="21">
        <v>2911000</v>
      </c>
      <c r="G219" s="22">
        <v>2911000</v>
      </c>
      <c r="H219" s="10">
        <v>14714070.386872495</v>
      </c>
      <c r="I219" s="11">
        <v>15942954.839855621</v>
      </c>
      <c r="J219" s="10">
        <v>15856417</v>
      </c>
      <c r="K219" s="11">
        <v>16258240</v>
      </c>
      <c r="L219" s="17">
        <v>4.2700000000000002E-2</v>
      </c>
      <c r="M219" s="18">
        <v>1.09E-2</v>
      </c>
      <c r="N219" s="17">
        <v>0.28000000000000003</v>
      </c>
      <c r="O219" s="18">
        <v>0.28000000000000003</v>
      </c>
      <c r="P219" s="10">
        <v>4441369</v>
      </c>
      <c r="Q219" s="11">
        <v>4553919</v>
      </c>
      <c r="R219" s="10">
        <v>828795.73699999996</v>
      </c>
      <c r="S219" s="11">
        <v>844410.53300000005</v>
      </c>
      <c r="T219" s="35">
        <v>619229</v>
      </c>
      <c r="U219" s="36">
        <v>616570</v>
      </c>
      <c r="V219" s="37">
        <v>2727578.6490000002</v>
      </c>
      <c r="W219" s="38">
        <v>2794649.2820000001</v>
      </c>
      <c r="X219" s="10">
        <v>13405094.715396984</v>
      </c>
      <c r="Y219" s="11">
        <v>13518182.453286417</v>
      </c>
      <c r="Z219" s="10">
        <v>13940094</v>
      </c>
      <c r="AA219" s="11">
        <v>14208382</v>
      </c>
      <c r="AB219" s="17">
        <v>2.1999999999999999E-2</v>
      </c>
      <c r="AC219" s="18">
        <v>2.81E-2</v>
      </c>
      <c r="AD219" s="17">
        <v>0.24</v>
      </c>
      <c r="AE219" s="18">
        <v>0.24</v>
      </c>
      <c r="AF219" s="10">
        <v>3346808</v>
      </c>
      <c r="AG219" s="11">
        <v>3411219</v>
      </c>
      <c r="AH219" s="10">
        <v>619229.35100000002</v>
      </c>
      <c r="AI219" s="11">
        <v>616569.71799999999</v>
      </c>
      <c r="AJ219" s="19">
        <v>828796</v>
      </c>
      <c r="AK219" s="20">
        <v>844411</v>
      </c>
      <c r="AL219" s="21">
        <v>2911000</v>
      </c>
      <c r="AM219" s="22">
        <v>2911000</v>
      </c>
      <c r="AN219" s="10">
        <v>14714070.386872495</v>
      </c>
      <c r="AO219" s="11">
        <v>15942954.839855621</v>
      </c>
      <c r="AP219" s="10">
        <v>15856417</v>
      </c>
      <c r="AQ219" s="11">
        <v>16258240</v>
      </c>
      <c r="AR219" s="17">
        <v>4.2700000000000002E-2</v>
      </c>
      <c r="AS219" s="18">
        <v>1.09E-2</v>
      </c>
      <c r="AT219" s="17">
        <v>0.28000000000000003</v>
      </c>
      <c r="AU219" s="18">
        <v>0.28000000000000003</v>
      </c>
      <c r="AV219" s="10">
        <v>4441369</v>
      </c>
      <c r="AW219" s="11">
        <v>4553919</v>
      </c>
      <c r="AX219" s="10">
        <v>828795.73699999996</v>
      </c>
      <c r="AY219" s="11">
        <v>844410.53300000005</v>
      </c>
      <c r="AZ219" s="35">
        <v>812881</v>
      </c>
      <c r="BA219" s="36">
        <v>811292</v>
      </c>
      <c r="BB219" s="37">
        <v>2911000</v>
      </c>
      <c r="BC219" s="38">
        <v>2911000</v>
      </c>
      <c r="BD219" s="10">
        <v>15319447.651538534</v>
      </c>
      <c r="BE219" s="11">
        <v>15447198.357616153</v>
      </c>
      <c r="BF219" s="10">
        <v>15930848</v>
      </c>
      <c r="BG219" s="11">
        <v>16235888</v>
      </c>
      <c r="BH219" s="17">
        <v>2.1999999999999999E-2</v>
      </c>
      <c r="BI219" s="18">
        <v>2.81E-2</v>
      </c>
      <c r="BJ219" s="17">
        <v>0.28000000000000003</v>
      </c>
      <c r="BK219" s="18">
        <v>0.28000000000000003</v>
      </c>
      <c r="BL219" s="10">
        <v>4462216</v>
      </c>
      <c r="BM219" s="11">
        <v>4547659</v>
      </c>
      <c r="BN219" s="10">
        <v>812881.08700000006</v>
      </c>
      <c r="BO219" s="11">
        <v>811292.11199999996</v>
      </c>
      <c r="BP219" s="77">
        <f t="shared" si="39"/>
        <v>-183421.35099999979</v>
      </c>
    </row>
    <row r="220" spans="1:68">
      <c r="A220" s="3" t="s">
        <v>431</v>
      </c>
      <c r="B220" s="3" t="s">
        <v>432</v>
      </c>
      <c r="C220" s="3" t="str">
        <f t="shared" si="38"/>
        <v>17407 - Riverview</v>
      </c>
      <c r="D220" s="19">
        <v>0</v>
      </c>
      <c r="E220" s="20">
        <v>0</v>
      </c>
      <c r="F220" s="21">
        <v>8347059</v>
      </c>
      <c r="G220" s="22">
        <v>8400000</v>
      </c>
      <c r="H220" s="10">
        <v>26956995.854486108</v>
      </c>
      <c r="I220" s="11">
        <v>29111521.480460644</v>
      </c>
      <c r="J220" s="10">
        <v>29049839</v>
      </c>
      <c r="K220" s="11">
        <v>29687226</v>
      </c>
      <c r="L220" s="17">
        <v>4.2700000000000002E-2</v>
      </c>
      <c r="M220" s="18">
        <v>1.09E-2</v>
      </c>
      <c r="N220" s="17">
        <v>0.28720000000000001</v>
      </c>
      <c r="O220" s="18">
        <v>0.28720000000000001</v>
      </c>
      <c r="P220" s="10">
        <v>8347059</v>
      </c>
      <c r="Q220" s="11">
        <v>8530203</v>
      </c>
      <c r="R220" s="10">
        <v>0</v>
      </c>
      <c r="S220" s="11">
        <v>0</v>
      </c>
      <c r="T220" s="35">
        <v>0</v>
      </c>
      <c r="U220" s="36">
        <v>0</v>
      </c>
      <c r="V220" s="37">
        <v>6402862</v>
      </c>
      <c r="W220" s="38">
        <v>6703019</v>
      </c>
      <c r="X220" s="10">
        <v>24895714.494444329</v>
      </c>
      <c r="Y220" s="11">
        <v>25786377.283654973</v>
      </c>
      <c r="Z220" s="10">
        <v>25889305</v>
      </c>
      <c r="AA220" s="11">
        <v>27102956</v>
      </c>
      <c r="AB220" s="17">
        <v>2.1999999999999999E-2</v>
      </c>
      <c r="AC220" s="18">
        <v>2.81E-2</v>
      </c>
      <c r="AD220" s="17">
        <v>0.24719999999999998</v>
      </c>
      <c r="AE220" s="18">
        <v>0.24719999999999998</v>
      </c>
      <c r="AF220" s="10">
        <v>6402862</v>
      </c>
      <c r="AG220" s="11">
        <v>6703019</v>
      </c>
      <c r="AH220" s="10">
        <v>0</v>
      </c>
      <c r="AI220" s="11">
        <v>0</v>
      </c>
      <c r="AJ220" s="19">
        <v>0</v>
      </c>
      <c r="AK220" s="20">
        <v>0</v>
      </c>
      <c r="AL220" s="21">
        <v>8347059</v>
      </c>
      <c r="AM220" s="22">
        <v>8400000</v>
      </c>
      <c r="AN220" s="10">
        <v>26956995.854486108</v>
      </c>
      <c r="AO220" s="11">
        <v>29111521.480460644</v>
      </c>
      <c r="AP220" s="10">
        <v>29049839</v>
      </c>
      <c r="AQ220" s="11">
        <v>29687226</v>
      </c>
      <c r="AR220" s="17">
        <v>4.2700000000000002E-2</v>
      </c>
      <c r="AS220" s="18">
        <v>1.09E-2</v>
      </c>
      <c r="AT220" s="17">
        <v>0.28720000000000001</v>
      </c>
      <c r="AU220" s="18">
        <v>0.28720000000000001</v>
      </c>
      <c r="AV220" s="10">
        <v>8347059</v>
      </c>
      <c r="AW220" s="11">
        <v>8530203</v>
      </c>
      <c r="AX220" s="10">
        <v>0</v>
      </c>
      <c r="AY220" s="11">
        <v>0</v>
      </c>
      <c r="AZ220" s="35">
        <v>0</v>
      </c>
      <c r="BA220" s="36">
        <v>0</v>
      </c>
      <c r="BB220" s="37">
        <v>8400000</v>
      </c>
      <c r="BC220" s="38">
        <v>8400000</v>
      </c>
      <c r="BD220" s="10">
        <v>28773759.263538443</v>
      </c>
      <c r="BE220" s="11">
        <v>29695362.668882504</v>
      </c>
      <c r="BF220" s="10">
        <v>29922123</v>
      </c>
      <c r="BG220" s="11">
        <v>31211522</v>
      </c>
      <c r="BH220" s="17">
        <v>2.1999999999999999E-2</v>
      </c>
      <c r="BI220" s="18">
        <v>2.81E-2</v>
      </c>
      <c r="BJ220" s="17">
        <v>0.28720000000000001</v>
      </c>
      <c r="BK220" s="18">
        <v>0.28720000000000001</v>
      </c>
      <c r="BL220" s="10">
        <v>8597697</v>
      </c>
      <c r="BM220" s="11">
        <v>8968188</v>
      </c>
      <c r="BN220" s="10">
        <v>0</v>
      </c>
      <c r="BO220" s="11">
        <v>0</v>
      </c>
      <c r="BP220" s="77">
        <f t="shared" si="39"/>
        <v>-1997138</v>
      </c>
    </row>
    <row r="221" spans="1:68">
      <c r="A221" s="3" t="s">
        <v>433</v>
      </c>
      <c r="B221" s="3" t="s">
        <v>434</v>
      </c>
      <c r="C221" s="3" t="str">
        <f t="shared" si="38"/>
        <v>34401 - Rochester</v>
      </c>
      <c r="D221" s="19">
        <v>1569561</v>
      </c>
      <c r="E221" s="20">
        <v>1590875</v>
      </c>
      <c r="F221" s="21">
        <v>3963480</v>
      </c>
      <c r="G221" s="22">
        <v>3963480</v>
      </c>
      <c r="H221" s="10">
        <v>21537602.487670749</v>
      </c>
      <c r="I221" s="11">
        <v>23247675.42392005</v>
      </c>
      <c r="J221" s="10">
        <v>23209704</v>
      </c>
      <c r="K221" s="11">
        <v>23707418</v>
      </c>
      <c r="L221" s="17">
        <v>4.2700000000000002E-2</v>
      </c>
      <c r="M221" s="18">
        <v>1.09E-2</v>
      </c>
      <c r="N221" s="17">
        <v>0.28000000000000003</v>
      </c>
      <c r="O221" s="18">
        <v>0.28000000000000003</v>
      </c>
      <c r="P221" s="10">
        <v>6513410</v>
      </c>
      <c r="Q221" s="11">
        <v>6653085</v>
      </c>
      <c r="R221" s="10">
        <v>1569560.557</v>
      </c>
      <c r="S221" s="11">
        <v>1590875.175</v>
      </c>
      <c r="T221" s="35">
        <v>1182519</v>
      </c>
      <c r="U221" s="36">
        <v>1185662</v>
      </c>
      <c r="V221" s="37">
        <v>3713194.6440000003</v>
      </c>
      <c r="W221" s="38">
        <v>3800199.6950000003</v>
      </c>
      <c r="X221" s="10">
        <v>19571684.856753647</v>
      </c>
      <c r="Y221" s="11">
        <v>19720681.340933487</v>
      </c>
      <c r="Z221" s="10">
        <v>20352793</v>
      </c>
      <c r="AA221" s="11">
        <v>20727563</v>
      </c>
      <c r="AB221" s="17">
        <v>2.1999999999999999E-2</v>
      </c>
      <c r="AC221" s="18">
        <v>2.81E-2</v>
      </c>
      <c r="AD221" s="17">
        <v>0.24</v>
      </c>
      <c r="AE221" s="18">
        <v>0.24</v>
      </c>
      <c r="AF221" s="10">
        <v>4895714</v>
      </c>
      <c r="AG221" s="11">
        <v>4985862</v>
      </c>
      <c r="AH221" s="10">
        <v>1182519.3559999999</v>
      </c>
      <c r="AI221" s="11">
        <v>1185662.3049999999</v>
      </c>
      <c r="AJ221" s="19">
        <v>1569561</v>
      </c>
      <c r="AK221" s="20">
        <v>1590875</v>
      </c>
      <c r="AL221" s="21">
        <v>3963480</v>
      </c>
      <c r="AM221" s="22">
        <v>3963480</v>
      </c>
      <c r="AN221" s="10">
        <v>21537602.487670749</v>
      </c>
      <c r="AO221" s="11">
        <v>23247675.42392005</v>
      </c>
      <c r="AP221" s="10">
        <v>23209704</v>
      </c>
      <c r="AQ221" s="11">
        <v>23707418</v>
      </c>
      <c r="AR221" s="17">
        <v>4.2700000000000002E-2</v>
      </c>
      <c r="AS221" s="18">
        <v>1.09E-2</v>
      </c>
      <c r="AT221" s="17">
        <v>0.28000000000000003</v>
      </c>
      <c r="AU221" s="18">
        <v>0.28000000000000003</v>
      </c>
      <c r="AV221" s="10">
        <v>6513410</v>
      </c>
      <c r="AW221" s="11">
        <v>6653085</v>
      </c>
      <c r="AX221" s="10">
        <v>1569560.557</v>
      </c>
      <c r="AY221" s="11">
        <v>1590875.175</v>
      </c>
      <c r="AZ221" s="35">
        <v>1545732</v>
      </c>
      <c r="BA221" s="36">
        <v>1552853</v>
      </c>
      <c r="BB221" s="37">
        <v>3963480</v>
      </c>
      <c r="BC221" s="38">
        <v>3963480</v>
      </c>
      <c r="BD221" s="10">
        <v>22373324.67910511</v>
      </c>
      <c r="BE221" s="11">
        <v>22542413.976282783</v>
      </c>
      <c r="BF221" s="10">
        <v>23266247</v>
      </c>
      <c r="BG221" s="11">
        <v>23693365</v>
      </c>
      <c r="BH221" s="17">
        <v>2.1999999999999999E-2</v>
      </c>
      <c r="BI221" s="18">
        <v>2.81E-2</v>
      </c>
      <c r="BJ221" s="17">
        <v>0.28000000000000003</v>
      </c>
      <c r="BK221" s="18">
        <v>0.28000000000000003</v>
      </c>
      <c r="BL221" s="10">
        <v>6529278</v>
      </c>
      <c r="BM221" s="11">
        <v>6649141</v>
      </c>
      <c r="BN221" s="10">
        <v>1545732.4169999999</v>
      </c>
      <c r="BO221" s="11">
        <v>1552853.4609999999</v>
      </c>
      <c r="BP221" s="77">
        <f t="shared" si="39"/>
        <v>-250285.35599999968</v>
      </c>
    </row>
    <row r="222" spans="1:68">
      <c r="A222" s="3" t="s">
        <v>435</v>
      </c>
      <c r="B222" s="3" t="s">
        <v>436</v>
      </c>
      <c r="C222" s="3" t="str">
        <f t="shared" si="38"/>
        <v>20403 - Roosevelt</v>
      </c>
      <c r="D222" s="19">
        <v>0</v>
      </c>
      <c r="E222" s="20">
        <v>0</v>
      </c>
      <c r="F222" s="21">
        <v>60000</v>
      </c>
      <c r="G222" s="22">
        <v>60000</v>
      </c>
      <c r="H222" s="10">
        <v>507256.94400000008</v>
      </c>
      <c r="I222" s="11">
        <v>556834.94416693295</v>
      </c>
      <c r="J222" s="10">
        <v>546639</v>
      </c>
      <c r="K222" s="11">
        <v>567847</v>
      </c>
      <c r="L222" s="17">
        <v>4.2700000000000002E-2</v>
      </c>
      <c r="M222" s="18">
        <v>1.09E-2</v>
      </c>
      <c r="N222" s="17">
        <v>0.28139999999999998</v>
      </c>
      <c r="O222" s="18">
        <v>0.28139999999999998</v>
      </c>
      <c r="P222" s="10">
        <v>199355</v>
      </c>
      <c r="Q222" s="11">
        <v>207089</v>
      </c>
      <c r="R222" s="10">
        <v>0</v>
      </c>
      <c r="S222" s="11">
        <v>0</v>
      </c>
      <c r="T222" s="35">
        <v>0</v>
      </c>
      <c r="U222" s="36">
        <v>0</v>
      </c>
      <c r="V222" s="37">
        <v>60000</v>
      </c>
      <c r="W222" s="38">
        <v>60000</v>
      </c>
      <c r="X222" s="10">
        <v>465700.71255791257</v>
      </c>
      <c r="Y222" s="11">
        <v>456970.95231699239</v>
      </c>
      <c r="Z222" s="10">
        <v>484287</v>
      </c>
      <c r="AA222" s="11">
        <v>480303</v>
      </c>
      <c r="AB222" s="17">
        <v>2.1999999999999999E-2</v>
      </c>
      <c r="AC222" s="18">
        <v>2.81E-2</v>
      </c>
      <c r="AD222" s="17">
        <v>0.24139999999999998</v>
      </c>
      <c r="AE222" s="18">
        <v>0.24139999999999998</v>
      </c>
      <c r="AF222" s="10">
        <v>151511</v>
      </c>
      <c r="AG222" s="11">
        <v>150264</v>
      </c>
      <c r="AH222" s="10">
        <v>0</v>
      </c>
      <c r="AI222" s="11">
        <v>0</v>
      </c>
      <c r="AJ222" s="19">
        <v>0</v>
      </c>
      <c r="AK222" s="20">
        <v>0</v>
      </c>
      <c r="AL222" s="21">
        <v>60000</v>
      </c>
      <c r="AM222" s="22">
        <v>60000</v>
      </c>
      <c r="AN222" s="10">
        <v>507256.94400000008</v>
      </c>
      <c r="AO222" s="11">
        <v>556834.94416693295</v>
      </c>
      <c r="AP222" s="10">
        <v>546639</v>
      </c>
      <c r="AQ222" s="11">
        <v>567847</v>
      </c>
      <c r="AR222" s="17">
        <v>4.2700000000000002E-2</v>
      </c>
      <c r="AS222" s="18">
        <v>1.09E-2</v>
      </c>
      <c r="AT222" s="17">
        <v>0.28139999999999998</v>
      </c>
      <c r="AU222" s="18">
        <v>0.28139999999999998</v>
      </c>
      <c r="AV222" s="10">
        <v>199355</v>
      </c>
      <c r="AW222" s="11">
        <v>207089</v>
      </c>
      <c r="AX222" s="10">
        <v>0</v>
      </c>
      <c r="AY222" s="11">
        <v>0</v>
      </c>
      <c r="AZ222" s="35">
        <v>0</v>
      </c>
      <c r="BA222" s="36">
        <v>0</v>
      </c>
      <c r="BB222" s="37">
        <v>60000</v>
      </c>
      <c r="BC222" s="38">
        <v>60000</v>
      </c>
      <c r="BD222" s="10">
        <v>524753.40353069245</v>
      </c>
      <c r="BE222" s="11">
        <v>516497.41871937498</v>
      </c>
      <c r="BF222" s="10">
        <v>545696</v>
      </c>
      <c r="BG222" s="11">
        <v>542868</v>
      </c>
      <c r="BH222" s="17">
        <v>2.1999999999999999E-2</v>
      </c>
      <c r="BI222" s="18">
        <v>2.81E-2</v>
      </c>
      <c r="BJ222" s="17">
        <v>0.28139999999999998</v>
      </c>
      <c r="BK222" s="18">
        <v>0.28139999999999998</v>
      </c>
      <c r="BL222" s="10">
        <v>199012</v>
      </c>
      <c r="BM222" s="11">
        <v>197980</v>
      </c>
      <c r="BN222" s="10">
        <v>0</v>
      </c>
      <c r="BO222" s="11">
        <v>0</v>
      </c>
      <c r="BP222" s="77">
        <f t="shared" si="39"/>
        <v>0</v>
      </c>
    </row>
    <row r="223" spans="1:68">
      <c r="A223" s="3" t="s">
        <v>437</v>
      </c>
      <c r="B223" s="3" t="s">
        <v>438</v>
      </c>
      <c r="C223" s="3" t="str">
        <f t="shared" si="38"/>
        <v>38320 - Rosalia</v>
      </c>
      <c r="D223" s="19">
        <v>137880</v>
      </c>
      <c r="E223" s="20">
        <v>138839</v>
      </c>
      <c r="F223" s="21">
        <v>595000</v>
      </c>
      <c r="G223" s="22">
        <v>595000</v>
      </c>
      <c r="H223" s="10">
        <v>2916526.4510500762</v>
      </c>
      <c r="I223" s="11">
        <v>3152306.095074947</v>
      </c>
      <c r="J223" s="10">
        <v>3142955</v>
      </c>
      <c r="K223" s="11">
        <v>3214646</v>
      </c>
      <c r="L223" s="17">
        <v>4.2700000000000002E-2</v>
      </c>
      <c r="M223" s="18">
        <v>1.09E-2</v>
      </c>
      <c r="N223" s="17">
        <v>0.28000000000000003</v>
      </c>
      <c r="O223" s="18">
        <v>0.28000000000000003</v>
      </c>
      <c r="P223" s="10">
        <v>880341</v>
      </c>
      <c r="Q223" s="11">
        <v>900422</v>
      </c>
      <c r="R223" s="10">
        <v>137879.75099999999</v>
      </c>
      <c r="S223" s="11">
        <v>138838.53</v>
      </c>
      <c r="T223" s="35">
        <v>102682</v>
      </c>
      <c r="U223" s="36">
        <v>99457</v>
      </c>
      <c r="V223" s="37">
        <v>564273.84100000001</v>
      </c>
      <c r="W223" s="38">
        <v>576470.56900000002</v>
      </c>
      <c r="X223" s="10">
        <v>2671375.1297946512</v>
      </c>
      <c r="Y223" s="11">
        <v>2678601.6084826305</v>
      </c>
      <c r="Z223" s="10">
        <v>2777990</v>
      </c>
      <c r="AA223" s="11">
        <v>2815363</v>
      </c>
      <c r="AB223" s="17">
        <v>2.1999999999999999E-2</v>
      </c>
      <c r="AC223" s="18">
        <v>2.81E-2</v>
      </c>
      <c r="AD223" s="17">
        <v>0.24</v>
      </c>
      <c r="AE223" s="18">
        <v>0.24</v>
      </c>
      <c r="AF223" s="10">
        <v>666956</v>
      </c>
      <c r="AG223" s="11">
        <v>675928</v>
      </c>
      <c r="AH223" s="10">
        <v>102682.159</v>
      </c>
      <c r="AI223" s="11">
        <v>99457.430999999997</v>
      </c>
      <c r="AJ223" s="19">
        <v>137880</v>
      </c>
      <c r="AK223" s="20">
        <v>138839</v>
      </c>
      <c r="AL223" s="21">
        <v>595000</v>
      </c>
      <c r="AM223" s="22">
        <v>595000</v>
      </c>
      <c r="AN223" s="10">
        <v>2916526.4510500762</v>
      </c>
      <c r="AO223" s="11">
        <v>3152306.095074947</v>
      </c>
      <c r="AP223" s="10">
        <v>3142955</v>
      </c>
      <c r="AQ223" s="11">
        <v>3214646</v>
      </c>
      <c r="AR223" s="17">
        <v>4.2700000000000002E-2</v>
      </c>
      <c r="AS223" s="18">
        <v>1.09E-2</v>
      </c>
      <c r="AT223" s="17">
        <v>0.28000000000000003</v>
      </c>
      <c r="AU223" s="18">
        <v>0.28000000000000003</v>
      </c>
      <c r="AV223" s="10">
        <v>880341</v>
      </c>
      <c r="AW223" s="11">
        <v>900422</v>
      </c>
      <c r="AX223" s="10">
        <v>137879.75099999999</v>
      </c>
      <c r="AY223" s="11">
        <v>138838.53</v>
      </c>
      <c r="AZ223" s="35">
        <v>128723</v>
      </c>
      <c r="BA223" s="36">
        <v>125243</v>
      </c>
      <c r="BB223" s="37">
        <v>595000</v>
      </c>
      <c r="BC223" s="38">
        <v>595000</v>
      </c>
      <c r="BD223" s="10">
        <v>3000528.7784173605</v>
      </c>
      <c r="BE223" s="11">
        <v>3009799.6332482565</v>
      </c>
      <c r="BF223" s="10">
        <v>3120280</v>
      </c>
      <c r="BG223" s="11">
        <v>3163471</v>
      </c>
      <c r="BH223" s="17">
        <v>2.1999999999999999E-2</v>
      </c>
      <c r="BI223" s="18">
        <v>2.81E-2</v>
      </c>
      <c r="BJ223" s="17">
        <v>0.28000000000000003</v>
      </c>
      <c r="BK223" s="18">
        <v>0.28000000000000003</v>
      </c>
      <c r="BL223" s="10">
        <v>873990</v>
      </c>
      <c r="BM223" s="11">
        <v>886088</v>
      </c>
      <c r="BN223" s="10">
        <v>128723.401</v>
      </c>
      <c r="BO223" s="11">
        <v>125243.497</v>
      </c>
      <c r="BP223" s="77">
        <f t="shared" si="39"/>
        <v>-30726.158999999985</v>
      </c>
    </row>
    <row r="224" spans="1:68">
      <c r="A224" s="3" t="s">
        <v>439</v>
      </c>
      <c r="B224" s="3" t="s">
        <v>440</v>
      </c>
      <c r="C224" s="3" t="str">
        <f t="shared" si="38"/>
        <v>13160 - Royal</v>
      </c>
      <c r="D224" s="19">
        <v>1217318</v>
      </c>
      <c r="E224" s="20">
        <v>1233941</v>
      </c>
      <c r="F224" s="21">
        <v>1370000</v>
      </c>
      <c r="G224" s="22">
        <v>1370000</v>
      </c>
      <c r="H224" s="10">
        <v>17177607.554418281</v>
      </c>
      <c r="I224" s="11">
        <v>18563998.157878473</v>
      </c>
      <c r="J224" s="10">
        <v>18511215</v>
      </c>
      <c r="K224" s="11">
        <v>18931117</v>
      </c>
      <c r="L224" s="17">
        <v>4.2700000000000002E-2</v>
      </c>
      <c r="M224" s="18">
        <v>1.09E-2</v>
      </c>
      <c r="N224" s="17">
        <v>0.28000000000000003</v>
      </c>
      <c r="O224" s="18">
        <v>0.28000000000000003</v>
      </c>
      <c r="P224" s="10">
        <v>5184387</v>
      </c>
      <c r="Q224" s="11">
        <v>5301988</v>
      </c>
      <c r="R224" s="10">
        <v>1217317.6399999999</v>
      </c>
      <c r="S224" s="11">
        <v>1236748.8570000001</v>
      </c>
      <c r="T224" s="35">
        <v>931343</v>
      </c>
      <c r="U224" s="36">
        <v>931460</v>
      </c>
      <c r="V224" s="37">
        <v>1370000</v>
      </c>
      <c r="W224" s="38">
        <v>1370000</v>
      </c>
      <c r="X224" s="10">
        <v>15754422.767232949</v>
      </c>
      <c r="Y224" s="11">
        <v>15861233.528670687</v>
      </c>
      <c r="Z224" s="10">
        <v>16383183</v>
      </c>
      <c r="AA224" s="11">
        <v>16671063</v>
      </c>
      <c r="AB224" s="17">
        <v>2.1999999999999999E-2</v>
      </c>
      <c r="AC224" s="18">
        <v>2.81E-2</v>
      </c>
      <c r="AD224" s="17">
        <v>0.24</v>
      </c>
      <c r="AE224" s="18">
        <v>0.24</v>
      </c>
      <c r="AF224" s="10">
        <v>3932910</v>
      </c>
      <c r="AG224" s="11">
        <v>4002018</v>
      </c>
      <c r="AH224" s="10">
        <v>931343.27500000002</v>
      </c>
      <c r="AI224" s="11">
        <v>931459.826</v>
      </c>
      <c r="AJ224" s="19">
        <v>1217318</v>
      </c>
      <c r="AK224" s="20">
        <v>1233941</v>
      </c>
      <c r="AL224" s="21">
        <v>1370000</v>
      </c>
      <c r="AM224" s="22">
        <v>1370000</v>
      </c>
      <c r="AN224" s="10">
        <v>17177607.554418281</v>
      </c>
      <c r="AO224" s="11">
        <v>18563998.157878473</v>
      </c>
      <c r="AP224" s="10">
        <v>18511215</v>
      </c>
      <c r="AQ224" s="11">
        <v>18931117</v>
      </c>
      <c r="AR224" s="17">
        <v>4.2700000000000002E-2</v>
      </c>
      <c r="AS224" s="18">
        <v>1.09E-2</v>
      </c>
      <c r="AT224" s="17">
        <v>0.28000000000000003</v>
      </c>
      <c r="AU224" s="18">
        <v>0.28000000000000003</v>
      </c>
      <c r="AV224" s="10">
        <v>5184387</v>
      </c>
      <c r="AW224" s="11">
        <v>5301988</v>
      </c>
      <c r="AX224" s="10">
        <v>1217317.6399999999</v>
      </c>
      <c r="AY224" s="11">
        <v>1236748.8570000001</v>
      </c>
      <c r="AZ224" s="35">
        <v>1200796</v>
      </c>
      <c r="BA224" s="36">
        <v>1176322</v>
      </c>
      <c r="BB224" s="37">
        <v>1370000</v>
      </c>
      <c r="BC224" s="38">
        <v>1370000</v>
      </c>
      <c r="BD224" s="10">
        <v>17863664.293441445</v>
      </c>
      <c r="BE224" s="11">
        <v>17985649.141866606</v>
      </c>
      <c r="BF224" s="10">
        <v>18576605</v>
      </c>
      <c r="BG224" s="11">
        <v>18903945</v>
      </c>
      <c r="BH224" s="17">
        <v>2.1999999999999999E-2</v>
      </c>
      <c r="BI224" s="18">
        <v>2.81E-2</v>
      </c>
      <c r="BJ224" s="17">
        <v>0.28000000000000003</v>
      </c>
      <c r="BK224" s="18">
        <v>0.28000000000000003</v>
      </c>
      <c r="BL224" s="10">
        <v>5202700</v>
      </c>
      <c r="BM224" s="11">
        <v>5294378</v>
      </c>
      <c r="BN224" s="10">
        <v>1200795.5759999999</v>
      </c>
      <c r="BO224" s="11">
        <v>1203336.5149999999</v>
      </c>
      <c r="BP224" s="77">
        <f t="shared" si="39"/>
        <v>0</v>
      </c>
    </row>
    <row r="225" spans="1:68">
      <c r="A225" s="3" t="s">
        <v>441</v>
      </c>
      <c r="B225" s="3" t="s">
        <v>442</v>
      </c>
      <c r="C225" s="3" t="str">
        <f t="shared" si="38"/>
        <v>28149 - San Juan</v>
      </c>
      <c r="D225" s="19">
        <v>0</v>
      </c>
      <c r="E225" s="20">
        <v>0</v>
      </c>
      <c r="F225" s="21">
        <v>2089362</v>
      </c>
      <c r="G225" s="22">
        <v>2175000</v>
      </c>
      <c r="H225" s="10">
        <v>6960881.7422596207</v>
      </c>
      <c r="I225" s="11">
        <v>7694568.6372139566</v>
      </c>
      <c r="J225" s="10">
        <v>7501299</v>
      </c>
      <c r="K225" s="11">
        <v>7846735</v>
      </c>
      <c r="L225" s="17">
        <v>4.2700000000000002E-2</v>
      </c>
      <c r="M225" s="18">
        <v>1.09E-2</v>
      </c>
      <c r="N225" s="17">
        <v>0.28000000000000003</v>
      </c>
      <c r="O225" s="18">
        <v>0.28000000000000003</v>
      </c>
      <c r="P225" s="10">
        <v>2089362</v>
      </c>
      <c r="Q225" s="11">
        <v>2185577</v>
      </c>
      <c r="R225" s="10">
        <v>0</v>
      </c>
      <c r="S225" s="11">
        <v>0</v>
      </c>
      <c r="T225" s="35">
        <v>0</v>
      </c>
      <c r="U225" s="36">
        <v>0</v>
      </c>
      <c r="V225" s="37">
        <v>1594480</v>
      </c>
      <c r="W225" s="38">
        <v>1621322</v>
      </c>
      <c r="X225" s="10">
        <v>6422336.1373602804</v>
      </c>
      <c r="Y225" s="11">
        <v>6461189.7983802669</v>
      </c>
      <c r="Z225" s="10">
        <v>6678652</v>
      </c>
      <c r="AA225" s="11">
        <v>6791080</v>
      </c>
      <c r="AB225" s="17">
        <v>2.1999999999999999E-2</v>
      </c>
      <c r="AC225" s="18">
        <v>2.81E-2</v>
      </c>
      <c r="AD225" s="17">
        <v>0.24</v>
      </c>
      <c r="AE225" s="18">
        <v>0.24</v>
      </c>
      <c r="AF225" s="10">
        <v>1594480</v>
      </c>
      <c r="AG225" s="11">
        <v>1621322</v>
      </c>
      <c r="AH225" s="10">
        <v>0</v>
      </c>
      <c r="AI225" s="11">
        <v>0</v>
      </c>
      <c r="AJ225" s="19">
        <v>0</v>
      </c>
      <c r="AK225" s="20">
        <v>0</v>
      </c>
      <c r="AL225" s="21">
        <v>2089362</v>
      </c>
      <c r="AM225" s="22">
        <v>2175000</v>
      </c>
      <c r="AN225" s="10">
        <v>6960881.7422596207</v>
      </c>
      <c r="AO225" s="11">
        <v>7694568.6372139566</v>
      </c>
      <c r="AP225" s="10">
        <v>7501299</v>
      </c>
      <c r="AQ225" s="11">
        <v>7846735</v>
      </c>
      <c r="AR225" s="17">
        <v>4.2700000000000002E-2</v>
      </c>
      <c r="AS225" s="18">
        <v>1.09E-2</v>
      </c>
      <c r="AT225" s="17">
        <v>0.28000000000000003</v>
      </c>
      <c r="AU225" s="18">
        <v>0.28000000000000003</v>
      </c>
      <c r="AV225" s="10">
        <v>2089362</v>
      </c>
      <c r="AW225" s="11">
        <v>2185577</v>
      </c>
      <c r="AX225" s="10">
        <v>0</v>
      </c>
      <c r="AY225" s="11">
        <v>0</v>
      </c>
      <c r="AZ225" s="35">
        <v>0</v>
      </c>
      <c r="BA225" s="36">
        <v>0</v>
      </c>
      <c r="BB225" s="37">
        <v>2149555</v>
      </c>
      <c r="BC225" s="38">
        <v>2175000</v>
      </c>
      <c r="BD225" s="10">
        <v>7421225.6706583304</v>
      </c>
      <c r="BE225" s="11">
        <v>7468100.2318271948</v>
      </c>
      <c r="BF225" s="10">
        <v>7717408</v>
      </c>
      <c r="BG225" s="11">
        <v>7849400</v>
      </c>
      <c r="BH225" s="17">
        <v>2.1999999999999999E-2</v>
      </c>
      <c r="BI225" s="18">
        <v>2.81E-2</v>
      </c>
      <c r="BJ225" s="17">
        <v>0.28000000000000003</v>
      </c>
      <c r="BK225" s="18">
        <v>0.28000000000000003</v>
      </c>
      <c r="BL225" s="10">
        <v>2149555</v>
      </c>
      <c r="BM225" s="11">
        <v>2186319</v>
      </c>
      <c r="BN225" s="10">
        <v>0</v>
      </c>
      <c r="BO225" s="11">
        <v>0</v>
      </c>
      <c r="BP225" s="77">
        <f t="shared" si="39"/>
        <v>-555075</v>
      </c>
    </row>
    <row r="226" spans="1:68">
      <c r="A226" s="3" t="s">
        <v>443</v>
      </c>
      <c r="B226" s="3" t="s">
        <v>444</v>
      </c>
      <c r="C226" s="3" t="str">
        <f t="shared" si="38"/>
        <v>14104 - Satsop</v>
      </c>
      <c r="D226" s="19">
        <v>44503</v>
      </c>
      <c r="E226" s="20">
        <v>48395</v>
      </c>
      <c r="F226" s="21">
        <v>80000</v>
      </c>
      <c r="G226" s="22">
        <v>80000</v>
      </c>
      <c r="H226" s="10">
        <v>633305.21885757893</v>
      </c>
      <c r="I226" s="11">
        <v>704943.54868492088</v>
      </c>
      <c r="J226" s="10">
        <v>682473</v>
      </c>
      <c r="K226" s="11">
        <v>718884</v>
      </c>
      <c r="L226" s="17">
        <v>4.2700000000000002E-2</v>
      </c>
      <c r="M226" s="18">
        <v>1.09E-2</v>
      </c>
      <c r="N226" s="17">
        <v>0.28000000000000003</v>
      </c>
      <c r="O226" s="18">
        <v>0.28000000000000003</v>
      </c>
      <c r="P226" s="10">
        <v>216591</v>
      </c>
      <c r="Q226" s="11">
        <v>228148</v>
      </c>
      <c r="R226" s="10">
        <v>44502.58</v>
      </c>
      <c r="S226" s="11">
        <v>48395.258000000002</v>
      </c>
      <c r="T226" s="35">
        <v>36727</v>
      </c>
      <c r="U226" s="36">
        <v>37644</v>
      </c>
      <c r="V226" s="37">
        <v>80000</v>
      </c>
      <c r="W226" s="38">
        <v>80000</v>
      </c>
      <c r="X226" s="10">
        <v>601453.29927494808</v>
      </c>
      <c r="Y226" s="11">
        <v>612641.33211274969</v>
      </c>
      <c r="Z226" s="10">
        <v>625457</v>
      </c>
      <c r="AA226" s="11">
        <v>643921</v>
      </c>
      <c r="AB226" s="17">
        <v>2.1999999999999999E-2</v>
      </c>
      <c r="AC226" s="18">
        <v>2.81E-2</v>
      </c>
      <c r="AD226" s="17">
        <v>0.24</v>
      </c>
      <c r="AE226" s="18">
        <v>0.24</v>
      </c>
      <c r="AF226" s="10">
        <v>170140</v>
      </c>
      <c r="AG226" s="11">
        <v>175163</v>
      </c>
      <c r="AH226" s="10">
        <v>36727.491000000002</v>
      </c>
      <c r="AI226" s="11">
        <v>37643.841</v>
      </c>
      <c r="AJ226" s="19">
        <v>44503</v>
      </c>
      <c r="AK226" s="20">
        <v>48395</v>
      </c>
      <c r="AL226" s="21">
        <v>80000</v>
      </c>
      <c r="AM226" s="22">
        <v>80000</v>
      </c>
      <c r="AN226" s="10">
        <v>633305.21885757893</v>
      </c>
      <c r="AO226" s="11">
        <v>704943.54868492088</v>
      </c>
      <c r="AP226" s="10">
        <v>682473</v>
      </c>
      <c r="AQ226" s="11">
        <v>718884</v>
      </c>
      <c r="AR226" s="17">
        <v>4.2700000000000002E-2</v>
      </c>
      <c r="AS226" s="18">
        <v>1.09E-2</v>
      </c>
      <c r="AT226" s="17">
        <v>0.28000000000000003</v>
      </c>
      <c r="AU226" s="18">
        <v>0.28000000000000003</v>
      </c>
      <c r="AV226" s="10">
        <v>216591</v>
      </c>
      <c r="AW226" s="11">
        <v>228148</v>
      </c>
      <c r="AX226" s="10">
        <v>44502.58</v>
      </c>
      <c r="AY226" s="11">
        <v>48395.258000000002</v>
      </c>
      <c r="AZ226" s="35">
        <v>49741</v>
      </c>
      <c r="BA226" s="36">
        <v>50948</v>
      </c>
      <c r="BB226" s="37">
        <v>80000</v>
      </c>
      <c r="BC226" s="38">
        <v>80000</v>
      </c>
      <c r="BD226" s="10">
        <v>695381.86237081711</v>
      </c>
      <c r="BE226" s="11">
        <v>707391.4493405706</v>
      </c>
      <c r="BF226" s="10">
        <v>723135</v>
      </c>
      <c r="BG226" s="11">
        <v>743509</v>
      </c>
      <c r="BH226" s="17">
        <v>2.1999999999999999E-2</v>
      </c>
      <c r="BI226" s="18">
        <v>2.81E-2</v>
      </c>
      <c r="BJ226" s="17">
        <v>0.28000000000000003</v>
      </c>
      <c r="BK226" s="18">
        <v>0.28000000000000003</v>
      </c>
      <c r="BL226" s="10">
        <v>229496</v>
      </c>
      <c r="BM226" s="11">
        <v>235963</v>
      </c>
      <c r="BN226" s="10">
        <v>49741.089</v>
      </c>
      <c r="BO226" s="11">
        <v>50947.845999999998</v>
      </c>
      <c r="BP226" s="77">
        <f t="shared" si="39"/>
        <v>0</v>
      </c>
    </row>
    <row r="227" spans="1:68">
      <c r="A227" s="3" t="s">
        <v>445</v>
      </c>
      <c r="B227" s="3" t="s">
        <v>446</v>
      </c>
      <c r="C227" s="3" t="str">
        <f t="shared" si="38"/>
        <v>17001 - Seattle</v>
      </c>
      <c r="D227" s="19">
        <v>0</v>
      </c>
      <c r="E227" s="20">
        <v>0</v>
      </c>
      <c r="F227" s="21">
        <v>196356645</v>
      </c>
      <c r="G227" s="22">
        <v>199600000</v>
      </c>
      <c r="H227" s="10">
        <v>492837184.68056643</v>
      </c>
      <c r="I227" s="11">
        <v>534199105.90491605</v>
      </c>
      <c r="J227" s="10">
        <v>531099272</v>
      </c>
      <c r="K227" s="11">
        <v>544763339</v>
      </c>
      <c r="L227" s="17">
        <v>4.2700000000000002E-2</v>
      </c>
      <c r="M227" s="18">
        <v>1.09E-2</v>
      </c>
      <c r="N227" s="17">
        <v>0.36970000000000003</v>
      </c>
      <c r="O227" s="18">
        <v>0.36970000000000003</v>
      </c>
      <c r="P227" s="10">
        <v>196356645</v>
      </c>
      <c r="Q227" s="11">
        <v>201408488</v>
      </c>
      <c r="R227" s="10">
        <v>0</v>
      </c>
      <c r="S227" s="11">
        <v>0</v>
      </c>
      <c r="T227" s="35">
        <v>0</v>
      </c>
      <c r="U227" s="36">
        <v>0</v>
      </c>
      <c r="V227" s="37">
        <v>157844809</v>
      </c>
      <c r="W227" s="38">
        <v>164230671</v>
      </c>
      <c r="X227" s="10">
        <v>460357380.08489233</v>
      </c>
      <c r="Y227" s="11">
        <v>473902012.25668257</v>
      </c>
      <c r="Z227" s="10">
        <v>478730293</v>
      </c>
      <c r="AA227" s="11">
        <v>498098086</v>
      </c>
      <c r="AB227" s="17">
        <v>2.1999999999999999E-2</v>
      </c>
      <c r="AC227" s="18">
        <v>2.81E-2</v>
      </c>
      <c r="AD227" s="17">
        <v>0.32969999999999999</v>
      </c>
      <c r="AE227" s="18">
        <v>0.32969999999999999</v>
      </c>
      <c r="AF227" s="10">
        <v>157844809</v>
      </c>
      <c r="AG227" s="11">
        <v>164230671</v>
      </c>
      <c r="AH227" s="10">
        <v>0</v>
      </c>
      <c r="AI227" s="11">
        <v>0</v>
      </c>
      <c r="AJ227" s="19">
        <v>0</v>
      </c>
      <c r="AK227" s="20">
        <v>0</v>
      </c>
      <c r="AL227" s="21">
        <v>196356645</v>
      </c>
      <c r="AM227" s="22">
        <v>199600000</v>
      </c>
      <c r="AN227" s="10">
        <v>492837184.68056643</v>
      </c>
      <c r="AO227" s="11">
        <v>534199105.90491605</v>
      </c>
      <c r="AP227" s="10">
        <v>531099272</v>
      </c>
      <c r="AQ227" s="11">
        <v>544763339</v>
      </c>
      <c r="AR227" s="17">
        <v>4.2700000000000002E-2</v>
      </c>
      <c r="AS227" s="18">
        <v>1.09E-2</v>
      </c>
      <c r="AT227" s="17">
        <v>0.36970000000000003</v>
      </c>
      <c r="AU227" s="18">
        <v>0.36970000000000003</v>
      </c>
      <c r="AV227" s="10">
        <v>196356645</v>
      </c>
      <c r="AW227" s="11">
        <v>201408488</v>
      </c>
      <c r="AX227" s="10">
        <v>0</v>
      </c>
      <c r="AY227" s="11">
        <v>0</v>
      </c>
      <c r="AZ227" s="35">
        <v>0</v>
      </c>
      <c r="BA227" s="36">
        <v>0</v>
      </c>
      <c r="BB227" s="37">
        <v>199600000</v>
      </c>
      <c r="BC227" s="38">
        <v>199600000</v>
      </c>
      <c r="BD227" s="10">
        <v>523950276.42073935</v>
      </c>
      <c r="BE227" s="11">
        <v>537953561.54229498</v>
      </c>
      <c r="BF227" s="10">
        <v>544861189</v>
      </c>
      <c r="BG227" s="11">
        <v>565419923</v>
      </c>
      <c r="BH227" s="17">
        <v>2.1999999999999999E-2</v>
      </c>
      <c r="BI227" s="18">
        <v>2.81E-2</v>
      </c>
      <c r="BJ227" s="17">
        <v>0.36970000000000003</v>
      </c>
      <c r="BK227" s="18">
        <v>0.36970000000000003</v>
      </c>
      <c r="BL227" s="10">
        <v>201444666</v>
      </c>
      <c r="BM227" s="11">
        <v>209045587</v>
      </c>
      <c r="BN227" s="10">
        <v>0</v>
      </c>
      <c r="BO227" s="11">
        <v>0</v>
      </c>
      <c r="BP227" s="77">
        <f t="shared" si="39"/>
        <v>-41755191</v>
      </c>
    </row>
    <row r="228" spans="1:68">
      <c r="A228" s="3" t="s">
        <v>447</v>
      </c>
      <c r="B228" s="3" t="s">
        <v>448</v>
      </c>
      <c r="C228" s="3" t="str">
        <f t="shared" si="38"/>
        <v>29101 - Sedro Woolley</v>
      </c>
      <c r="D228" s="19">
        <v>1896963</v>
      </c>
      <c r="E228" s="20">
        <v>1936989</v>
      </c>
      <c r="F228" s="21">
        <v>9900000</v>
      </c>
      <c r="G228" s="22">
        <v>9900000</v>
      </c>
      <c r="H228" s="10">
        <v>40181517.059876025</v>
      </c>
      <c r="I228" s="11">
        <v>43605793.506566495</v>
      </c>
      <c r="J228" s="10">
        <v>43301064</v>
      </c>
      <c r="K228" s="11">
        <v>44468134</v>
      </c>
      <c r="L228" s="17">
        <v>4.2700000000000002E-2</v>
      </c>
      <c r="M228" s="18">
        <v>1.09E-2</v>
      </c>
      <c r="N228" s="17">
        <v>0.28000000000000003</v>
      </c>
      <c r="O228" s="18">
        <v>0.28000000000000003</v>
      </c>
      <c r="P228" s="10">
        <v>12174311</v>
      </c>
      <c r="Q228" s="11">
        <v>12502439</v>
      </c>
      <c r="R228" s="10">
        <v>1896962.9240000001</v>
      </c>
      <c r="S228" s="11">
        <v>1936989.2</v>
      </c>
      <c r="T228" s="35">
        <v>1448023</v>
      </c>
      <c r="U228" s="36">
        <v>1471490</v>
      </c>
      <c r="V228" s="37">
        <v>7791991.3279999997</v>
      </c>
      <c r="W228" s="38">
        <v>8024874.2819999997</v>
      </c>
      <c r="X228" s="10">
        <v>36870392.597076371</v>
      </c>
      <c r="Y228" s="11">
        <v>37491428.293194786</v>
      </c>
      <c r="Z228" s="10">
        <v>38341894</v>
      </c>
      <c r="AA228" s="11">
        <v>39405633</v>
      </c>
      <c r="AB228" s="17">
        <v>2.1999999999999999E-2</v>
      </c>
      <c r="AC228" s="18">
        <v>2.81E-2</v>
      </c>
      <c r="AD228" s="17">
        <v>0.24</v>
      </c>
      <c r="AE228" s="18">
        <v>0.24</v>
      </c>
      <c r="AF228" s="10">
        <v>9240014</v>
      </c>
      <c r="AG228" s="11">
        <v>9496364</v>
      </c>
      <c r="AH228" s="10">
        <v>1448022.672</v>
      </c>
      <c r="AI228" s="11">
        <v>1471489.7180000001</v>
      </c>
      <c r="AJ228" s="19">
        <v>1896963</v>
      </c>
      <c r="AK228" s="20">
        <v>1936989</v>
      </c>
      <c r="AL228" s="21">
        <v>9900000</v>
      </c>
      <c r="AM228" s="22">
        <v>9900000</v>
      </c>
      <c r="AN228" s="10">
        <v>40181517.059876025</v>
      </c>
      <c r="AO228" s="11">
        <v>43605793.506566495</v>
      </c>
      <c r="AP228" s="10">
        <v>43301064</v>
      </c>
      <c r="AQ228" s="11">
        <v>44468134</v>
      </c>
      <c r="AR228" s="17">
        <v>4.2700000000000002E-2</v>
      </c>
      <c r="AS228" s="18">
        <v>1.09E-2</v>
      </c>
      <c r="AT228" s="17">
        <v>0.28000000000000003</v>
      </c>
      <c r="AU228" s="18">
        <v>0.28000000000000003</v>
      </c>
      <c r="AV228" s="10">
        <v>12174311</v>
      </c>
      <c r="AW228" s="11">
        <v>12502439</v>
      </c>
      <c r="AX228" s="10">
        <v>1896962.9240000001</v>
      </c>
      <c r="AY228" s="11">
        <v>1936989.2</v>
      </c>
      <c r="AZ228" s="35">
        <v>1897210</v>
      </c>
      <c r="BA228" s="36">
        <v>1928620</v>
      </c>
      <c r="BB228" s="37">
        <v>9900000</v>
      </c>
      <c r="BC228" s="38">
        <v>9900000</v>
      </c>
      <c r="BD228" s="10">
        <v>42192811.671674401</v>
      </c>
      <c r="BE228" s="11">
        <v>42853165.97385636</v>
      </c>
      <c r="BF228" s="10">
        <v>43876731</v>
      </c>
      <c r="BG228" s="11">
        <v>45041125</v>
      </c>
      <c r="BH228" s="17">
        <v>2.1999999999999999E-2</v>
      </c>
      <c r="BI228" s="18">
        <v>2.81E-2</v>
      </c>
      <c r="BJ228" s="17">
        <v>0.28000000000000003</v>
      </c>
      <c r="BK228" s="18">
        <v>0.28000000000000003</v>
      </c>
      <c r="BL228" s="10">
        <v>12336163</v>
      </c>
      <c r="BM228" s="11">
        <v>12663538</v>
      </c>
      <c r="BN228" s="10">
        <v>1897209.983</v>
      </c>
      <c r="BO228" s="11">
        <v>1928620.3359999999</v>
      </c>
      <c r="BP228" s="77">
        <f t="shared" si="39"/>
        <v>-2108008.6720000003</v>
      </c>
    </row>
    <row r="229" spans="1:68">
      <c r="A229" s="3" t="s">
        <v>449</v>
      </c>
      <c r="B229" s="3" t="s">
        <v>450</v>
      </c>
      <c r="C229" s="3" t="str">
        <f t="shared" si="38"/>
        <v>39119 - Selah</v>
      </c>
      <c r="D229" s="19">
        <v>2704279</v>
      </c>
      <c r="E229" s="20">
        <v>2832344</v>
      </c>
      <c r="F229" s="21">
        <v>5402170</v>
      </c>
      <c r="G229" s="22">
        <v>5402170</v>
      </c>
      <c r="H229" s="10">
        <v>35096457.408132613</v>
      </c>
      <c r="I229" s="11">
        <v>38500313.846352488</v>
      </c>
      <c r="J229" s="10">
        <v>37821219</v>
      </c>
      <c r="K229" s="11">
        <v>39261690</v>
      </c>
      <c r="L229" s="17">
        <v>4.2700000000000002E-2</v>
      </c>
      <c r="M229" s="18">
        <v>1.09E-2</v>
      </c>
      <c r="N229" s="17">
        <v>0.28000000000000003</v>
      </c>
      <c r="O229" s="18">
        <v>0.28000000000000003</v>
      </c>
      <c r="P229" s="10">
        <v>10636123</v>
      </c>
      <c r="Q229" s="11">
        <v>11041214</v>
      </c>
      <c r="R229" s="10">
        <v>2704278.5269999998</v>
      </c>
      <c r="S229" s="11">
        <v>2832344.0109999999</v>
      </c>
      <c r="T229" s="35">
        <v>2114019</v>
      </c>
      <c r="U229" s="36">
        <v>2123248</v>
      </c>
      <c r="V229" s="37">
        <v>5402170</v>
      </c>
      <c r="W229" s="38">
        <v>5402170</v>
      </c>
      <c r="X229" s="10">
        <v>32527669.076114904</v>
      </c>
      <c r="Y229" s="11">
        <v>32765050.287974373</v>
      </c>
      <c r="Z229" s="10">
        <v>33825852</v>
      </c>
      <c r="AA229" s="11">
        <v>34437940</v>
      </c>
      <c r="AB229" s="17">
        <v>2.1999999999999999E-2</v>
      </c>
      <c r="AC229" s="18">
        <v>2.81E-2</v>
      </c>
      <c r="AD229" s="17">
        <v>0.24</v>
      </c>
      <c r="AE229" s="18">
        <v>0.24</v>
      </c>
      <c r="AF229" s="10">
        <v>8153607</v>
      </c>
      <c r="AG229" s="11">
        <v>8301150</v>
      </c>
      <c r="AH229" s="10">
        <v>2114018.827</v>
      </c>
      <c r="AI229" s="11">
        <v>2123247.5320000001</v>
      </c>
      <c r="AJ229" s="19">
        <v>2704279</v>
      </c>
      <c r="AK229" s="20">
        <v>2832344</v>
      </c>
      <c r="AL229" s="21">
        <v>5402170</v>
      </c>
      <c r="AM229" s="22">
        <v>5402170</v>
      </c>
      <c r="AN229" s="10">
        <v>35096457.408132613</v>
      </c>
      <c r="AO229" s="11">
        <v>38500313.846352488</v>
      </c>
      <c r="AP229" s="10">
        <v>37821219</v>
      </c>
      <c r="AQ229" s="11">
        <v>39261690</v>
      </c>
      <c r="AR229" s="17">
        <v>4.2700000000000002E-2</v>
      </c>
      <c r="AS229" s="18">
        <v>1.09E-2</v>
      </c>
      <c r="AT229" s="17">
        <v>0.28000000000000003</v>
      </c>
      <c r="AU229" s="18">
        <v>0.28000000000000003</v>
      </c>
      <c r="AV229" s="10">
        <v>10636123</v>
      </c>
      <c r="AW229" s="11">
        <v>11041214</v>
      </c>
      <c r="AX229" s="10">
        <v>2704278.5269999998</v>
      </c>
      <c r="AY229" s="11">
        <v>2832344.0109999999</v>
      </c>
      <c r="AZ229" s="35">
        <v>2757351</v>
      </c>
      <c r="BA229" s="36">
        <v>2772568</v>
      </c>
      <c r="BB229" s="37">
        <v>5402170</v>
      </c>
      <c r="BC229" s="38">
        <v>5402170</v>
      </c>
      <c r="BD229" s="10">
        <v>37063199.218562923</v>
      </c>
      <c r="BE229" s="11">
        <v>37333223.488184199</v>
      </c>
      <c r="BF229" s="10">
        <v>38542396</v>
      </c>
      <c r="BG229" s="11">
        <v>39239351</v>
      </c>
      <c r="BH229" s="17">
        <v>2.1999999999999999E-2</v>
      </c>
      <c r="BI229" s="18">
        <v>2.81E-2</v>
      </c>
      <c r="BJ229" s="17">
        <v>0.28000000000000003</v>
      </c>
      <c r="BK229" s="18">
        <v>0.28000000000000003</v>
      </c>
      <c r="BL229" s="10">
        <v>10838934</v>
      </c>
      <c r="BM229" s="11">
        <v>11034932</v>
      </c>
      <c r="BN229" s="10">
        <v>2757350.5950000002</v>
      </c>
      <c r="BO229" s="11">
        <v>2772567.9539999999</v>
      </c>
      <c r="BP229" s="77">
        <f t="shared" si="39"/>
        <v>0</v>
      </c>
    </row>
    <row r="230" spans="1:68">
      <c r="A230" s="3" t="s">
        <v>451</v>
      </c>
      <c r="B230" s="3" t="s">
        <v>452</v>
      </c>
      <c r="C230" s="3" t="str">
        <f t="shared" si="38"/>
        <v>26070 - Selkirk</v>
      </c>
      <c r="D230" s="19">
        <v>88787</v>
      </c>
      <c r="E230" s="20">
        <v>87436</v>
      </c>
      <c r="F230" s="21">
        <v>556000</v>
      </c>
      <c r="G230" s="22">
        <v>556000</v>
      </c>
      <c r="H230" s="10">
        <v>3461273.9742781925</v>
      </c>
      <c r="I230" s="11">
        <v>3739877.3753737756</v>
      </c>
      <c r="J230" s="10">
        <v>3729995</v>
      </c>
      <c r="K230" s="11">
        <v>3813837</v>
      </c>
      <c r="L230" s="17">
        <v>4.2700000000000002E-2</v>
      </c>
      <c r="M230" s="18">
        <v>1.09E-2</v>
      </c>
      <c r="N230" s="17">
        <v>0.29470000000000002</v>
      </c>
      <c r="O230" s="18">
        <v>0.29470000000000002</v>
      </c>
      <c r="P230" s="10">
        <v>1099230</v>
      </c>
      <c r="Q230" s="11">
        <v>1123938</v>
      </c>
      <c r="R230" s="10">
        <v>88787.053</v>
      </c>
      <c r="S230" s="11">
        <v>87436.239000000001</v>
      </c>
      <c r="T230" s="35">
        <v>64428</v>
      </c>
      <c r="U230" s="36">
        <v>65527</v>
      </c>
      <c r="V230" s="37">
        <v>556000</v>
      </c>
      <c r="W230" s="38">
        <v>556000</v>
      </c>
      <c r="X230" s="10">
        <v>3168067.4911909155</v>
      </c>
      <c r="Y230" s="11">
        <v>3230260.4881443568</v>
      </c>
      <c r="Z230" s="10">
        <v>3294505</v>
      </c>
      <c r="AA230" s="11">
        <v>3395188</v>
      </c>
      <c r="AB230" s="17">
        <v>2.1999999999999999E-2</v>
      </c>
      <c r="AC230" s="18">
        <v>2.81E-2</v>
      </c>
      <c r="AD230" s="17">
        <v>0.25469999999999998</v>
      </c>
      <c r="AE230" s="18">
        <v>0.25469999999999998</v>
      </c>
      <c r="AF230" s="10">
        <v>839110</v>
      </c>
      <c r="AG230" s="11">
        <v>864754</v>
      </c>
      <c r="AH230" s="10">
        <v>64427.809000000001</v>
      </c>
      <c r="AI230" s="11">
        <v>65527.495000000003</v>
      </c>
      <c r="AJ230" s="19">
        <v>88787</v>
      </c>
      <c r="AK230" s="20">
        <v>87436</v>
      </c>
      <c r="AL230" s="21">
        <v>556000</v>
      </c>
      <c r="AM230" s="22">
        <v>556000</v>
      </c>
      <c r="AN230" s="10">
        <v>3461273.9742781925</v>
      </c>
      <c r="AO230" s="11">
        <v>3739877.3753737756</v>
      </c>
      <c r="AP230" s="10">
        <v>3729995</v>
      </c>
      <c r="AQ230" s="11">
        <v>3813837</v>
      </c>
      <c r="AR230" s="17">
        <v>4.2700000000000002E-2</v>
      </c>
      <c r="AS230" s="18">
        <v>1.09E-2</v>
      </c>
      <c r="AT230" s="17">
        <v>0.29470000000000002</v>
      </c>
      <c r="AU230" s="18">
        <v>0.29470000000000002</v>
      </c>
      <c r="AV230" s="10">
        <v>1099230</v>
      </c>
      <c r="AW230" s="11">
        <v>1123938</v>
      </c>
      <c r="AX230" s="10">
        <v>88787.053</v>
      </c>
      <c r="AY230" s="11">
        <v>87436.239000000001</v>
      </c>
      <c r="AZ230" s="35">
        <v>76740</v>
      </c>
      <c r="BA230" s="36">
        <v>78095</v>
      </c>
      <c r="BB230" s="37">
        <v>556000</v>
      </c>
      <c r="BC230" s="38">
        <v>556000</v>
      </c>
      <c r="BD230" s="10">
        <v>3562762.7197804092</v>
      </c>
      <c r="BE230" s="11">
        <v>3627327.9617189136</v>
      </c>
      <c r="BF230" s="10">
        <v>3704953</v>
      </c>
      <c r="BG230" s="11">
        <v>3812529</v>
      </c>
      <c r="BH230" s="17">
        <v>2.1999999999999999E-2</v>
      </c>
      <c r="BI230" s="18">
        <v>2.81E-2</v>
      </c>
      <c r="BJ230" s="17">
        <v>0.29470000000000002</v>
      </c>
      <c r="BK230" s="18">
        <v>0.29470000000000002</v>
      </c>
      <c r="BL230" s="10">
        <v>1091850</v>
      </c>
      <c r="BM230" s="11">
        <v>1123552</v>
      </c>
      <c r="BN230" s="10">
        <v>76739.678</v>
      </c>
      <c r="BO230" s="11">
        <v>78095.494999999995</v>
      </c>
      <c r="BP230" s="77">
        <f t="shared" si="39"/>
        <v>0</v>
      </c>
    </row>
    <row r="231" spans="1:68">
      <c r="A231" s="3" t="s">
        <v>453</v>
      </c>
      <c r="B231" s="3" t="s">
        <v>454</v>
      </c>
      <c r="C231" s="3" t="str">
        <f t="shared" si="38"/>
        <v>05323 - Sequim</v>
      </c>
      <c r="D231" s="19">
        <v>0</v>
      </c>
      <c r="E231" s="20">
        <v>0</v>
      </c>
      <c r="F231" s="21">
        <v>5780000</v>
      </c>
      <c r="G231" s="22">
        <v>5780000</v>
      </c>
      <c r="H231" s="10">
        <v>25191776.718577698</v>
      </c>
      <c r="I231" s="11">
        <v>27971934.575961348</v>
      </c>
      <c r="J231" s="10">
        <v>27147575</v>
      </c>
      <c r="K231" s="11">
        <v>28525103</v>
      </c>
      <c r="L231" s="17">
        <v>4.2700000000000002E-2</v>
      </c>
      <c r="M231" s="18">
        <v>1.09E-2</v>
      </c>
      <c r="N231" s="17">
        <v>0.28000000000000003</v>
      </c>
      <c r="O231" s="18">
        <v>0.28000000000000003</v>
      </c>
      <c r="P231" s="10">
        <v>7651814</v>
      </c>
      <c r="Q231" s="11">
        <v>8040084</v>
      </c>
      <c r="R231" s="10">
        <v>0</v>
      </c>
      <c r="S231" s="11">
        <v>0</v>
      </c>
      <c r="T231" s="35">
        <v>0</v>
      </c>
      <c r="U231" s="36">
        <v>0</v>
      </c>
      <c r="V231" s="37">
        <v>5780000</v>
      </c>
      <c r="W231" s="38">
        <v>5780000</v>
      </c>
      <c r="X231" s="10">
        <v>23480670.036887333</v>
      </c>
      <c r="Y231" s="11">
        <v>23970138.081454434</v>
      </c>
      <c r="Z231" s="10">
        <v>24417786</v>
      </c>
      <c r="AA231" s="11">
        <v>25193984</v>
      </c>
      <c r="AB231" s="17">
        <v>2.1999999999999999E-2</v>
      </c>
      <c r="AC231" s="18">
        <v>2.81E-2</v>
      </c>
      <c r="AD231" s="17">
        <v>0.24</v>
      </c>
      <c r="AE231" s="18">
        <v>0.24</v>
      </c>
      <c r="AF231" s="10">
        <v>5899197</v>
      </c>
      <c r="AG231" s="11">
        <v>6086721</v>
      </c>
      <c r="AH231" s="10">
        <v>0</v>
      </c>
      <c r="AI231" s="11">
        <v>0</v>
      </c>
      <c r="AJ231" s="19">
        <v>0</v>
      </c>
      <c r="AK231" s="20">
        <v>0</v>
      </c>
      <c r="AL231" s="21">
        <v>5780000</v>
      </c>
      <c r="AM231" s="22">
        <v>5780000</v>
      </c>
      <c r="AN231" s="10">
        <v>25191776.718577698</v>
      </c>
      <c r="AO231" s="11">
        <v>27971934.575961348</v>
      </c>
      <c r="AP231" s="10">
        <v>27147575</v>
      </c>
      <c r="AQ231" s="11">
        <v>28525103</v>
      </c>
      <c r="AR231" s="17">
        <v>4.2700000000000002E-2</v>
      </c>
      <c r="AS231" s="18">
        <v>1.09E-2</v>
      </c>
      <c r="AT231" s="17">
        <v>0.28000000000000003</v>
      </c>
      <c r="AU231" s="18">
        <v>0.28000000000000003</v>
      </c>
      <c r="AV231" s="10">
        <v>7651814</v>
      </c>
      <c r="AW231" s="11">
        <v>8040084</v>
      </c>
      <c r="AX231" s="10">
        <v>0</v>
      </c>
      <c r="AY231" s="11">
        <v>0</v>
      </c>
      <c r="AZ231" s="35">
        <v>0</v>
      </c>
      <c r="BA231" s="36">
        <v>0</v>
      </c>
      <c r="BB231" s="37">
        <v>5780000</v>
      </c>
      <c r="BC231" s="38">
        <v>5780000</v>
      </c>
      <c r="BD231" s="10">
        <v>26943899.095568091</v>
      </c>
      <c r="BE231" s="11">
        <v>27460929.815708227</v>
      </c>
      <c r="BF231" s="10">
        <v>28019233</v>
      </c>
      <c r="BG231" s="11">
        <v>28863006</v>
      </c>
      <c r="BH231" s="17">
        <v>2.1999999999999999E-2</v>
      </c>
      <c r="BI231" s="18">
        <v>2.81E-2</v>
      </c>
      <c r="BJ231" s="17">
        <v>0.28000000000000003</v>
      </c>
      <c r="BK231" s="18">
        <v>0.28000000000000003</v>
      </c>
      <c r="BL231" s="10">
        <v>7897499</v>
      </c>
      <c r="BM231" s="11">
        <v>8135326</v>
      </c>
      <c r="BN231" s="10">
        <v>0</v>
      </c>
      <c r="BO231" s="11">
        <v>0</v>
      </c>
      <c r="BP231" s="77">
        <f t="shared" si="39"/>
        <v>0</v>
      </c>
    </row>
    <row r="232" spans="1:68">
      <c r="A232" s="3" t="s">
        <v>455</v>
      </c>
      <c r="B232" s="3" t="s">
        <v>456</v>
      </c>
      <c r="C232" s="3" t="str">
        <f t="shared" si="38"/>
        <v>28010 - Shaw</v>
      </c>
      <c r="D232" s="19">
        <v>0</v>
      </c>
      <c r="E232" s="20">
        <v>0</v>
      </c>
      <c r="F232" s="21">
        <v>0</v>
      </c>
      <c r="G232" s="22">
        <v>0</v>
      </c>
      <c r="H232" s="10">
        <v>318119.77600000001</v>
      </c>
      <c r="I232" s="11">
        <v>344780.17197315127</v>
      </c>
      <c r="J232" s="10">
        <v>342817</v>
      </c>
      <c r="K232" s="11">
        <v>351598</v>
      </c>
      <c r="L232" s="17">
        <v>4.2700000000000002E-2</v>
      </c>
      <c r="M232" s="18">
        <v>1.09E-2</v>
      </c>
      <c r="N232" s="17">
        <v>0.37820000000000004</v>
      </c>
      <c r="O232" s="18">
        <v>0.37820000000000004</v>
      </c>
      <c r="P232" s="10">
        <v>148987</v>
      </c>
      <c r="Q232" s="11">
        <v>152803</v>
      </c>
      <c r="R232" s="10">
        <v>0</v>
      </c>
      <c r="S232" s="11">
        <v>0</v>
      </c>
      <c r="T232" s="35">
        <v>0</v>
      </c>
      <c r="U232" s="36">
        <v>0</v>
      </c>
      <c r="V232" s="37">
        <v>0</v>
      </c>
      <c r="W232" s="38">
        <v>0</v>
      </c>
      <c r="X232" s="10">
        <v>290120.74242594501</v>
      </c>
      <c r="Y232" s="11">
        <v>286528.17503186548</v>
      </c>
      <c r="Z232" s="10">
        <v>301699</v>
      </c>
      <c r="AA232" s="11">
        <v>301157</v>
      </c>
      <c r="AB232" s="17">
        <v>2.1999999999999999E-2</v>
      </c>
      <c r="AC232" s="18">
        <v>2.81E-2</v>
      </c>
      <c r="AD232" s="17">
        <v>0.3382</v>
      </c>
      <c r="AE232" s="18">
        <v>0.3382</v>
      </c>
      <c r="AF232" s="10">
        <v>117251</v>
      </c>
      <c r="AG232" s="11">
        <v>117039</v>
      </c>
      <c r="AH232" s="10">
        <v>0</v>
      </c>
      <c r="AI232" s="11">
        <v>0</v>
      </c>
      <c r="AJ232" s="19">
        <v>0</v>
      </c>
      <c r="AK232" s="20">
        <v>0</v>
      </c>
      <c r="AL232" s="21">
        <v>0</v>
      </c>
      <c r="AM232" s="22">
        <v>0</v>
      </c>
      <c r="AN232" s="10">
        <v>318119.77600000001</v>
      </c>
      <c r="AO232" s="11">
        <v>344780.17197315127</v>
      </c>
      <c r="AP232" s="10">
        <v>342817</v>
      </c>
      <c r="AQ232" s="11">
        <v>351598</v>
      </c>
      <c r="AR232" s="17">
        <v>4.2700000000000002E-2</v>
      </c>
      <c r="AS232" s="18">
        <v>1.09E-2</v>
      </c>
      <c r="AT232" s="17">
        <v>0.37820000000000004</v>
      </c>
      <c r="AU232" s="18">
        <v>0.37820000000000004</v>
      </c>
      <c r="AV232" s="10">
        <v>148987</v>
      </c>
      <c r="AW232" s="11">
        <v>152803</v>
      </c>
      <c r="AX232" s="10">
        <v>0</v>
      </c>
      <c r="AY232" s="11">
        <v>0</v>
      </c>
      <c r="AZ232" s="35">
        <v>0</v>
      </c>
      <c r="BA232" s="36">
        <v>0</v>
      </c>
      <c r="BB232" s="37">
        <v>0</v>
      </c>
      <c r="BC232" s="38">
        <v>0</v>
      </c>
      <c r="BD232" s="10">
        <v>324009.92906180257</v>
      </c>
      <c r="BE232" s="11">
        <v>320689.76025258761</v>
      </c>
      <c r="BF232" s="10">
        <v>336941</v>
      </c>
      <c r="BG232" s="11">
        <v>337063</v>
      </c>
      <c r="BH232" s="17">
        <v>2.1999999999999999E-2</v>
      </c>
      <c r="BI232" s="18">
        <v>2.81E-2</v>
      </c>
      <c r="BJ232" s="17">
        <v>0.37820000000000004</v>
      </c>
      <c r="BK232" s="18">
        <v>0.37820000000000004</v>
      </c>
      <c r="BL232" s="10">
        <v>146434</v>
      </c>
      <c r="BM232" s="11">
        <v>146487</v>
      </c>
      <c r="BN232" s="10">
        <v>0</v>
      </c>
      <c r="BO232" s="11">
        <v>0</v>
      </c>
      <c r="BP232" s="77">
        <f t="shared" si="39"/>
        <v>0</v>
      </c>
    </row>
    <row r="233" spans="1:68">
      <c r="A233" s="3" t="s">
        <v>457</v>
      </c>
      <c r="B233" s="3" t="s">
        <v>458</v>
      </c>
      <c r="C233" s="3" t="str">
        <f t="shared" si="38"/>
        <v>23309 - Shelton</v>
      </c>
      <c r="D233" s="19">
        <v>2953782</v>
      </c>
      <c r="E233" s="20">
        <v>2958646</v>
      </c>
      <c r="F233" s="21">
        <v>7230000</v>
      </c>
      <c r="G233" s="22">
        <v>7230000</v>
      </c>
      <c r="H233" s="10">
        <v>42305806.528663278</v>
      </c>
      <c r="I233" s="11">
        <v>45340955.177568778</v>
      </c>
      <c r="J233" s="10">
        <v>45590276</v>
      </c>
      <c r="K233" s="11">
        <v>46237610</v>
      </c>
      <c r="L233" s="17">
        <v>4.2700000000000002E-2</v>
      </c>
      <c r="M233" s="18">
        <v>1.09E-2</v>
      </c>
      <c r="N233" s="17">
        <v>0.28000000000000003</v>
      </c>
      <c r="O233" s="18">
        <v>0.28000000000000003</v>
      </c>
      <c r="P233" s="10">
        <v>11135175</v>
      </c>
      <c r="Q233" s="11">
        <v>11293283</v>
      </c>
      <c r="R233" s="10">
        <v>2953781.6869999999</v>
      </c>
      <c r="S233" s="11">
        <v>2958645.68</v>
      </c>
      <c r="T233" s="35">
        <v>2235537</v>
      </c>
      <c r="U233" s="36">
        <v>2238855</v>
      </c>
      <c r="V233" s="37">
        <v>6148940.426</v>
      </c>
      <c r="W233" s="38">
        <v>6282086.1860000007</v>
      </c>
      <c r="X233" s="10">
        <v>38512541.360124186</v>
      </c>
      <c r="Y233" s="11">
        <v>38724267.848433286</v>
      </c>
      <c r="Z233" s="10">
        <v>40049581</v>
      </c>
      <c r="AA233" s="11">
        <v>40701418</v>
      </c>
      <c r="AB233" s="17">
        <v>2.1999999999999999E-2</v>
      </c>
      <c r="AC233" s="18">
        <v>2.81E-2</v>
      </c>
      <c r="AD233" s="17">
        <v>0.24</v>
      </c>
      <c r="AE233" s="18">
        <v>0.24</v>
      </c>
      <c r="AF233" s="10">
        <v>8384477</v>
      </c>
      <c r="AG233" s="11">
        <v>8520941</v>
      </c>
      <c r="AH233" s="10">
        <v>2235536.574</v>
      </c>
      <c r="AI233" s="11">
        <v>2238854.8139999998</v>
      </c>
      <c r="AJ233" s="19">
        <v>2953782</v>
      </c>
      <c r="AK233" s="20">
        <v>2958646</v>
      </c>
      <c r="AL233" s="21">
        <v>7230000</v>
      </c>
      <c r="AM233" s="22">
        <v>7230000</v>
      </c>
      <c r="AN233" s="10">
        <v>42305806.528663278</v>
      </c>
      <c r="AO233" s="11">
        <v>45340955.177568778</v>
      </c>
      <c r="AP233" s="10">
        <v>45590276</v>
      </c>
      <c r="AQ233" s="11">
        <v>46237610</v>
      </c>
      <c r="AR233" s="17">
        <v>4.2700000000000002E-2</v>
      </c>
      <c r="AS233" s="18">
        <v>1.09E-2</v>
      </c>
      <c r="AT233" s="17">
        <v>0.28000000000000003</v>
      </c>
      <c r="AU233" s="18">
        <v>0.28000000000000003</v>
      </c>
      <c r="AV233" s="10">
        <v>11135175</v>
      </c>
      <c r="AW233" s="11">
        <v>11293283</v>
      </c>
      <c r="AX233" s="10">
        <v>2953781.6869999999</v>
      </c>
      <c r="AY233" s="11">
        <v>2958645.68</v>
      </c>
      <c r="AZ233" s="35">
        <v>2862891</v>
      </c>
      <c r="BA233" s="36">
        <v>2871251</v>
      </c>
      <c r="BB233" s="37">
        <v>7230000</v>
      </c>
      <c r="BC233" s="38">
        <v>7230000</v>
      </c>
      <c r="BD233" s="10">
        <v>43505703.21396365</v>
      </c>
      <c r="BE233" s="11">
        <v>43750638.556658819</v>
      </c>
      <c r="BF233" s="10">
        <v>45242021</v>
      </c>
      <c r="BG233" s="11">
        <v>45984420</v>
      </c>
      <c r="BH233" s="17">
        <v>2.1999999999999999E-2</v>
      </c>
      <c r="BI233" s="18">
        <v>2.81E-2</v>
      </c>
      <c r="BJ233" s="17">
        <v>0.28000000000000003</v>
      </c>
      <c r="BK233" s="18">
        <v>0.28000000000000003</v>
      </c>
      <c r="BL233" s="10">
        <v>11050116</v>
      </c>
      <c r="BM233" s="11">
        <v>11231443</v>
      </c>
      <c r="BN233" s="10">
        <v>2862890.54</v>
      </c>
      <c r="BO233" s="11">
        <v>2871251.304</v>
      </c>
      <c r="BP233" s="77">
        <f t="shared" si="39"/>
        <v>-1081059.574</v>
      </c>
    </row>
    <row r="234" spans="1:68">
      <c r="A234" s="3" t="s">
        <v>459</v>
      </c>
      <c r="B234" s="3" t="s">
        <v>460</v>
      </c>
      <c r="C234" s="3" t="str">
        <f t="shared" si="38"/>
        <v>17412 - Shoreline</v>
      </c>
      <c r="D234" s="19">
        <v>0</v>
      </c>
      <c r="E234" s="20">
        <v>0</v>
      </c>
      <c r="F234" s="21">
        <v>24500000</v>
      </c>
      <c r="G234" s="22">
        <v>24500000</v>
      </c>
      <c r="H234" s="10">
        <v>79359995.504765317</v>
      </c>
      <c r="I234" s="11">
        <v>86827792.278653145</v>
      </c>
      <c r="J234" s="10">
        <v>85521217</v>
      </c>
      <c r="K234" s="11">
        <v>88544884</v>
      </c>
      <c r="L234" s="17">
        <v>4.2700000000000002E-2</v>
      </c>
      <c r="M234" s="18">
        <v>1.09E-2</v>
      </c>
      <c r="N234" s="17">
        <v>0.31930000000000003</v>
      </c>
      <c r="O234" s="18">
        <v>0.31930000000000003</v>
      </c>
      <c r="P234" s="10">
        <v>27310351</v>
      </c>
      <c r="Q234" s="11">
        <v>28275928</v>
      </c>
      <c r="R234" s="10">
        <v>0</v>
      </c>
      <c r="S234" s="11">
        <v>0</v>
      </c>
      <c r="T234" s="35">
        <v>0</v>
      </c>
      <c r="U234" s="36">
        <v>0</v>
      </c>
      <c r="V234" s="37">
        <v>21435358</v>
      </c>
      <c r="W234" s="38">
        <v>22504176</v>
      </c>
      <c r="X234" s="10">
        <v>73792041.405324951</v>
      </c>
      <c r="Y234" s="11">
        <v>76649860.695475012</v>
      </c>
      <c r="Z234" s="10">
        <v>76737090</v>
      </c>
      <c r="AA234" s="11">
        <v>80563382</v>
      </c>
      <c r="AB234" s="17">
        <v>2.1999999999999999E-2</v>
      </c>
      <c r="AC234" s="18">
        <v>2.81E-2</v>
      </c>
      <c r="AD234" s="17">
        <v>0.27929999999999999</v>
      </c>
      <c r="AE234" s="18">
        <v>0.27929999999999999</v>
      </c>
      <c r="AF234" s="10">
        <v>21435358</v>
      </c>
      <c r="AG234" s="11">
        <v>22504176</v>
      </c>
      <c r="AH234" s="10">
        <v>0</v>
      </c>
      <c r="AI234" s="11">
        <v>0</v>
      </c>
      <c r="AJ234" s="19">
        <v>0</v>
      </c>
      <c r="AK234" s="20">
        <v>0</v>
      </c>
      <c r="AL234" s="21">
        <v>24500000</v>
      </c>
      <c r="AM234" s="22">
        <v>24500000</v>
      </c>
      <c r="AN234" s="10">
        <v>79359995.504765317</v>
      </c>
      <c r="AO234" s="11">
        <v>86827792.278653145</v>
      </c>
      <c r="AP234" s="10">
        <v>85521217</v>
      </c>
      <c r="AQ234" s="11">
        <v>88544884</v>
      </c>
      <c r="AR234" s="17">
        <v>4.2700000000000002E-2</v>
      </c>
      <c r="AS234" s="18">
        <v>1.09E-2</v>
      </c>
      <c r="AT234" s="17">
        <v>0.31930000000000003</v>
      </c>
      <c r="AU234" s="18">
        <v>0.31930000000000003</v>
      </c>
      <c r="AV234" s="10">
        <v>27310351</v>
      </c>
      <c r="AW234" s="11">
        <v>28275928</v>
      </c>
      <c r="AX234" s="10">
        <v>0</v>
      </c>
      <c r="AY234" s="11">
        <v>0</v>
      </c>
      <c r="AZ234" s="35">
        <v>0</v>
      </c>
      <c r="BA234" s="36">
        <v>0</v>
      </c>
      <c r="BB234" s="37">
        <v>24500000</v>
      </c>
      <c r="BC234" s="38">
        <v>24500000</v>
      </c>
      <c r="BD234" s="10">
        <v>84783714.194050595</v>
      </c>
      <c r="BE234" s="11">
        <v>87724675.475543201</v>
      </c>
      <c r="BF234" s="10">
        <v>88167441</v>
      </c>
      <c r="BG234" s="11">
        <v>92203645</v>
      </c>
      <c r="BH234" s="17">
        <v>2.1999999999999999E-2</v>
      </c>
      <c r="BI234" s="18">
        <v>2.81E-2</v>
      </c>
      <c r="BJ234" s="17">
        <v>0.31930000000000003</v>
      </c>
      <c r="BK234" s="18">
        <v>0.31930000000000003</v>
      </c>
      <c r="BL234" s="10">
        <v>28155396</v>
      </c>
      <c r="BM234" s="11">
        <v>29444318</v>
      </c>
      <c r="BN234" s="10">
        <v>0</v>
      </c>
      <c r="BO234" s="11">
        <v>0</v>
      </c>
      <c r="BP234" s="77">
        <f t="shared" si="39"/>
        <v>-3064642</v>
      </c>
    </row>
    <row r="235" spans="1:68">
      <c r="A235" s="3" t="s">
        <v>461</v>
      </c>
      <c r="B235" s="3" t="s">
        <v>462</v>
      </c>
      <c r="C235" s="3" t="str">
        <f t="shared" si="38"/>
        <v>30002 - Skamania</v>
      </c>
      <c r="D235" s="19">
        <v>0</v>
      </c>
      <c r="E235" s="20">
        <v>0</v>
      </c>
      <c r="F235" s="21">
        <v>175000</v>
      </c>
      <c r="G235" s="22">
        <v>175000</v>
      </c>
      <c r="H235" s="10">
        <v>1020033.0993266939</v>
      </c>
      <c r="I235" s="11">
        <v>1098098.4744266318</v>
      </c>
      <c r="J235" s="10">
        <v>1099225</v>
      </c>
      <c r="K235" s="11">
        <v>1119814</v>
      </c>
      <c r="L235" s="17">
        <v>4.2700000000000002E-2</v>
      </c>
      <c r="M235" s="18">
        <v>1.09E-2</v>
      </c>
      <c r="N235" s="17">
        <v>0.28000000000000003</v>
      </c>
      <c r="O235" s="18">
        <v>0.28000000000000003</v>
      </c>
      <c r="P235" s="10">
        <v>414332</v>
      </c>
      <c r="Q235" s="11">
        <v>422093</v>
      </c>
      <c r="R235" s="10">
        <v>0</v>
      </c>
      <c r="S235" s="11">
        <v>0</v>
      </c>
      <c r="T235" s="35">
        <v>0</v>
      </c>
      <c r="U235" s="36">
        <v>0</v>
      </c>
      <c r="V235" s="37">
        <v>175000</v>
      </c>
      <c r="W235" s="38">
        <v>175000</v>
      </c>
      <c r="X235" s="10">
        <v>924915.14792216069</v>
      </c>
      <c r="Y235" s="11">
        <v>963631.60790931061</v>
      </c>
      <c r="Z235" s="10">
        <v>961829</v>
      </c>
      <c r="AA235" s="11">
        <v>1012832</v>
      </c>
      <c r="AB235" s="17">
        <v>2.1999999999999999E-2</v>
      </c>
      <c r="AC235" s="18">
        <v>2.81E-2</v>
      </c>
      <c r="AD235" s="17">
        <v>0.24</v>
      </c>
      <c r="AE235" s="18">
        <v>0.24</v>
      </c>
      <c r="AF235" s="10">
        <v>310751</v>
      </c>
      <c r="AG235" s="11">
        <v>327230</v>
      </c>
      <c r="AH235" s="10">
        <v>0</v>
      </c>
      <c r="AI235" s="11">
        <v>0</v>
      </c>
      <c r="AJ235" s="19">
        <v>0</v>
      </c>
      <c r="AK235" s="20">
        <v>0</v>
      </c>
      <c r="AL235" s="21">
        <v>175000</v>
      </c>
      <c r="AM235" s="22">
        <v>175000</v>
      </c>
      <c r="AN235" s="10">
        <v>1020033.0993266939</v>
      </c>
      <c r="AO235" s="11">
        <v>1098098.4744266318</v>
      </c>
      <c r="AP235" s="10">
        <v>1099225</v>
      </c>
      <c r="AQ235" s="11">
        <v>1119814</v>
      </c>
      <c r="AR235" s="17">
        <v>4.2700000000000002E-2</v>
      </c>
      <c r="AS235" s="18">
        <v>1.09E-2</v>
      </c>
      <c r="AT235" s="17">
        <v>0.28000000000000003</v>
      </c>
      <c r="AU235" s="18">
        <v>0.28000000000000003</v>
      </c>
      <c r="AV235" s="10">
        <v>414332</v>
      </c>
      <c r="AW235" s="11">
        <v>422093</v>
      </c>
      <c r="AX235" s="10">
        <v>0</v>
      </c>
      <c r="AY235" s="11">
        <v>0</v>
      </c>
      <c r="AZ235" s="35">
        <v>0</v>
      </c>
      <c r="BA235" s="36">
        <v>0</v>
      </c>
      <c r="BB235" s="37">
        <v>175000</v>
      </c>
      <c r="BC235" s="38">
        <v>175000</v>
      </c>
      <c r="BD235" s="10">
        <v>1053764.5377381151</v>
      </c>
      <c r="BE235" s="11">
        <v>1093286.3069961555</v>
      </c>
      <c r="BF235" s="10">
        <v>1095820</v>
      </c>
      <c r="BG235" s="11">
        <v>1149106</v>
      </c>
      <c r="BH235" s="17">
        <v>2.1999999999999999E-2</v>
      </c>
      <c r="BI235" s="18">
        <v>2.81E-2</v>
      </c>
      <c r="BJ235" s="17">
        <v>0.28000000000000003</v>
      </c>
      <c r="BK235" s="18">
        <v>0.28000000000000003</v>
      </c>
      <c r="BL235" s="10">
        <v>413049</v>
      </c>
      <c r="BM235" s="11">
        <v>433134</v>
      </c>
      <c r="BN235" s="10">
        <v>0</v>
      </c>
      <c r="BO235" s="11">
        <v>0</v>
      </c>
      <c r="BP235" s="77">
        <f t="shared" si="39"/>
        <v>0</v>
      </c>
    </row>
    <row r="236" spans="1:68">
      <c r="A236" s="3" t="s">
        <v>463</v>
      </c>
      <c r="B236" s="3" t="s">
        <v>464</v>
      </c>
      <c r="C236" s="3" t="str">
        <f t="shared" si="38"/>
        <v>17404 - Skykomish</v>
      </c>
      <c r="D236" s="19">
        <v>2864</v>
      </c>
      <c r="E236" s="20">
        <v>0</v>
      </c>
      <c r="F236" s="21">
        <v>302191</v>
      </c>
      <c r="G236" s="22">
        <v>302191</v>
      </c>
      <c r="H236" s="10">
        <v>1770510.9421999999</v>
      </c>
      <c r="I236" s="11">
        <v>1898073.0964835745</v>
      </c>
      <c r="J236" s="10">
        <v>1907967</v>
      </c>
      <c r="K236" s="11">
        <v>1935609</v>
      </c>
      <c r="L236" s="17">
        <v>4.2700000000000002E-2</v>
      </c>
      <c r="M236" s="18">
        <v>1.09E-2</v>
      </c>
      <c r="N236" s="17">
        <v>0.29430000000000001</v>
      </c>
      <c r="O236" s="18">
        <v>0.29430000000000001</v>
      </c>
      <c r="P236" s="10">
        <v>555698</v>
      </c>
      <c r="Q236" s="11">
        <v>563749</v>
      </c>
      <c r="R236" s="10">
        <v>2864.1909999999998</v>
      </c>
      <c r="S236" s="11">
        <v>0</v>
      </c>
      <c r="T236" s="35">
        <v>0</v>
      </c>
      <c r="U236" s="36">
        <v>0</v>
      </c>
      <c r="V236" s="37">
        <v>302191</v>
      </c>
      <c r="W236" s="38">
        <v>302191</v>
      </c>
      <c r="X236" s="10">
        <v>1640079.5342848434</v>
      </c>
      <c r="Y236" s="11">
        <v>1622034.685312612</v>
      </c>
      <c r="Z236" s="10">
        <v>1705535</v>
      </c>
      <c r="AA236" s="11">
        <v>1704851</v>
      </c>
      <c r="AB236" s="17">
        <v>2.1999999999999999E-2</v>
      </c>
      <c r="AC236" s="18">
        <v>2.81E-2</v>
      </c>
      <c r="AD236" s="17">
        <v>0.25429999999999997</v>
      </c>
      <c r="AE236" s="18">
        <v>0.25429999999999997</v>
      </c>
      <c r="AF236" s="10">
        <v>429225</v>
      </c>
      <c r="AG236" s="11">
        <v>429053</v>
      </c>
      <c r="AH236" s="10">
        <v>0</v>
      </c>
      <c r="AI236" s="11">
        <v>0</v>
      </c>
      <c r="AJ236" s="19">
        <v>2864</v>
      </c>
      <c r="AK236" s="20">
        <v>0</v>
      </c>
      <c r="AL236" s="21">
        <v>302191</v>
      </c>
      <c r="AM236" s="22">
        <v>302191</v>
      </c>
      <c r="AN236" s="10">
        <v>1770510.9421999999</v>
      </c>
      <c r="AO236" s="11">
        <v>1898073.0964835745</v>
      </c>
      <c r="AP236" s="10">
        <v>1907967</v>
      </c>
      <c r="AQ236" s="11">
        <v>1935609</v>
      </c>
      <c r="AR236" s="17">
        <v>4.2700000000000002E-2</v>
      </c>
      <c r="AS236" s="18">
        <v>1.09E-2</v>
      </c>
      <c r="AT236" s="17">
        <v>0.29430000000000001</v>
      </c>
      <c r="AU236" s="18">
        <v>0.29430000000000001</v>
      </c>
      <c r="AV236" s="10">
        <v>555698</v>
      </c>
      <c r="AW236" s="11">
        <v>563749</v>
      </c>
      <c r="AX236" s="10">
        <v>2864.1909999999998</v>
      </c>
      <c r="AY236" s="11">
        <v>0</v>
      </c>
      <c r="AZ236" s="35">
        <v>0</v>
      </c>
      <c r="BA236" s="36">
        <v>0</v>
      </c>
      <c r="BB236" s="37">
        <v>302191</v>
      </c>
      <c r="BC236" s="38">
        <v>302191</v>
      </c>
      <c r="BD236" s="10">
        <v>1783870.9281717774</v>
      </c>
      <c r="BE236" s="11">
        <v>1766241.8089670648</v>
      </c>
      <c r="BF236" s="10">
        <v>1855065</v>
      </c>
      <c r="BG236" s="11">
        <v>1856421</v>
      </c>
      <c r="BH236" s="17">
        <v>2.1999999999999999E-2</v>
      </c>
      <c r="BI236" s="18">
        <v>2.81E-2</v>
      </c>
      <c r="BJ236" s="17">
        <v>0.29430000000000001</v>
      </c>
      <c r="BK236" s="18">
        <v>0.29430000000000001</v>
      </c>
      <c r="BL236" s="10">
        <v>540290</v>
      </c>
      <c r="BM236" s="11">
        <v>540685</v>
      </c>
      <c r="BN236" s="10">
        <v>0</v>
      </c>
      <c r="BO236" s="11">
        <v>0</v>
      </c>
      <c r="BP236" s="77">
        <f t="shared" si="39"/>
        <v>0</v>
      </c>
    </row>
    <row r="237" spans="1:68">
      <c r="A237" s="3" t="s">
        <v>465</v>
      </c>
      <c r="B237" s="3" t="s">
        <v>466</v>
      </c>
      <c r="C237" s="3" t="str">
        <f t="shared" si="38"/>
        <v>31201 - Snohomish</v>
      </c>
      <c r="D237" s="19">
        <v>2031525</v>
      </c>
      <c r="E237" s="20">
        <v>2086794</v>
      </c>
      <c r="F237" s="21">
        <v>24107728.081999999</v>
      </c>
      <c r="G237" s="22">
        <v>24814844.681000002</v>
      </c>
      <c r="H237" s="10">
        <v>86326105.437205255</v>
      </c>
      <c r="I237" s="11">
        <v>93884790.784809217</v>
      </c>
      <c r="J237" s="10">
        <v>93028150</v>
      </c>
      <c r="K237" s="11">
        <v>95741441</v>
      </c>
      <c r="L237" s="17">
        <v>4.2700000000000002E-2</v>
      </c>
      <c r="M237" s="18">
        <v>1.09E-2</v>
      </c>
      <c r="N237" s="17">
        <v>0.28000000000000003</v>
      </c>
      <c r="O237" s="18">
        <v>0.28000000000000003</v>
      </c>
      <c r="P237" s="10">
        <v>26139253</v>
      </c>
      <c r="Q237" s="11">
        <v>26901639</v>
      </c>
      <c r="R237" s="10">
        <v>2031524.9180000001</v>
      </c>
      <c r="S237" s="11">
        <v>2086794.3189999999</v>
      </c>
      <c r="T237" s="35">
        <v>1565453</v>
      </c>
      <c r="U237" s="36">
        <v>1683528</v>
      </c>
      <c r="V237" s="37">
        <v>18361021.259</v>
      </c>
      <c r="W237" s="38">
        <v>19033600.473000001</v>
      </c>
      <c r="X237" s="10">
        <v>79561445.876598656</v>
      </c>
      <c r="Y237" s="11">
        <v>81841057.921937451</v>
      </c>
      <c r="Z237" s="10">
        <v>82736752</v>
      </c>
      <c r="AA237" s="11">
        <v>86019627</v>
      </c>
      <c r="AB237" s="17">
        <v>2.1999999999999999E-2</v>
      </c>
      <c r="AC237" s="18">
        <v>2.81E-2</v>
      </c>
      <c r="AD237" s="17">
        <v>0.24</v>
      </c>
      <c r="AE237" s="18">
        <v>0.24</v>
      </c>
      <c r="AF237" s="10">
        <v>19926474</v>
      </c>
      <c r="AG237" s="11">
        <v>20717128</v>
      </c>
      <c r="AH237" s="10">
        <v>1565452.7409999999</v>
      </c>
      <c r="AI237" s="11">
        <v>1683527.527</v>
      </c>
      <c r="AJ237" s="19">
        <v>2031525</v>
      </c>
      <c r="AK237" s="20">
        <v>2086794</v>
      </c>
      <c r="AL237" s="21">
        <v>24107728.081999999</v>
      </c>
      <c r="AM237" s="22">
        <v>24814844.681000002</v>
      </c>
      <c r="AN237" s="10">
        <v>86326105.437205255</v>
      </c>
      <c r="AO237" s="11">
        <v>93884790.784809217</v>
      </c>
      <c r="AP237" s="10">
        <v>93028150</v>
      </c>
      <c r="AQ237" s="11">
        <v>95741441</v>
      </c>
      <c r="AR237" s="17">
        <v>4.2700000000000002E-2</v>
      </c>
      <c r="AS237" s="18">
        <v>1.09E-2</v>
      </c>
      <c r="AT237" s="17">
        <v>0.28000000000000003</v>
      </c>
      <c r="AU237" s="18">
        <v>0.28000000000000003</v>
      </c>
      <c r="AV237" s="10">
        <v>26139253</v>
      </c>
      <c r="AW237" s="11">
        <v>26901639</v>
      </c>
      <c r="AX237" s="10">
        <v>2031524.9180000001</v>
      </c>
      <c r="AY237" s="11">
        <v>2086794.3189999999</v>
      </c>
      <c r="AZ237" s="35">
        <v>2156375</v>
      </c>
      <c r="BA237" s="36">
        <v>2302123</v>
      </c>
      <c r="BB237" s="37">
        <v>24657119.942000002</v>
      </c>
      <c r="BC237" s="38">
        <v>25500194.313000001</v>
      </c>
      <c r="BD237" s="10">
        <v>91765372.670869589</v>
      </c>
      <c r="BE237" s="11">
        <v>94140365.229279786</v>
      </c>
      <c r="BF237" s="10">
        <v>95427739</v>
      </c>
      <c r="BG237" s="11">
        <v>98946902</v>
      </c>
      <c r="BH237" s="17">
        <v>2.1999999999999999E-2</v>
      </c>
      <c r="BI237" s="18">
        <v>2.81E-2</v>
      </c>
      <c r="BJ237" s="17">
        <v>0.28000000000000003</v>
      </c>
      <c r="BK237" s="18">
        <v>0.28000000000000003</v>
      </c>
      <c r="BL237" s="10">
        <v>26813495</v>
      </c>
      <c r="BM237" s="11">
        <v>27802317</v>
      </c>
      <c r="BN237" s="10">
        <v>2156375.0580000002</v>
      </c>
      <c r="BO237" s="11">
        <v>2302122.6869999999</v>
      </c>
      <c r="BP237" s="77">
        <f t="shared" si="39"/>
        <v>-6296098.6830000021</v>
      </c>
    </row>
    <row r="238" spans="1:68">
      <c r="A238" s="3" t="s">
        <v>467</v>
      </c>
      <c r="B238" s="3" t="s">
        <v>468</v>
      </c>
      <c r="C238" s="3" t="str">
        <f t="shared" si="38"/>
        <v>17410 - Snoqualmie Valley</v>
      </c>
      <c r="D238" s="19">
        <v>0</v>
      </c>
      <c r="E238" s="20">
        <v>0</v>
      </c>
      <c r="F238" s="21">
        <v>16500000</v>
      </c>
      <c r="G238" s="22">
        <v>16500000</v>
      </c>
      <c r="H238" s="10">
        <v>53097478.472542971</v>
      </c>
      <c r="I238" s="11">
        <v>57137857.189157851</v>
      </c>
      <c r="J238" s="10">
        <v>57219774</v>
      </c>
      <c r="K238" s="11">
        <v>58267806</v>
      </c>
      <c r="L238" s="17">
        <v>4.2700000000000002E-2</v>
      </c>
      <c r="M238" s="18">
        <v>1.09E-2</v>
      </c>
      <c r="N238" s="17">
        <v>0.2883</v>
      </c>
      <c r="O238" s="18">
        <v>0.2883</v>
      </c>
      <c r="P238" s="10">
        <v>16501599</v>
      </c>
      <c r="Q238" s="11">
        <v>16803840</v>
      </c>
      <c r="R238" s="10">
        <v>0</v>
      </c>
      <c r="S238" s="11">
        <v>0</v>
      </c>
      <c r="T238" s="35">
        <v>0</v>
      </c>
      <c r="U238" s="36">
        <v>0</v>
      </c>
      <c r="V238" s="37">
        <v>12704193</v>
      </c>
      <c r="W238" s="38">
        <v>13374731</v>
      </c>
      <c r="X238" s="10">
        <v>49185750.140732236</v>
      </c>
      <c r="Y238" s="11">
        <v>51232644.823822178</v>
      </c>
      <c r="Z238" s="10">
        <v>51148759</v>
      </c>
      <c r="AA238" s="11">
        <v>53848436</v>
      </c>
      <c r="AB238" s="17">
        <v>2.1999999999999999E-2</v>
      </c>
      <c r="AC238" s="18">
        <v>2.81E-2</v>
      </c>
      <c r="AD238" s="17">
        <v>0.24829999999999999</v>
      </c>
      <c r="AE238" s="18">
        <v>0.24829999999999999</v>
      </c>
      <c r="AF238" s="10">
        <v>12704193</v>
      </c>
      <c r="AG238" s="11">
        <v>13374731</v>
      </c>
      <c r="AH238" s="10">
        <v>0</v>
      </c>
      <c r="AI238" s="11">
        <v>0</v>
      </c>
      <c r="AJ238" s="19">
        <v>0</v>
      </c>
      <c r="AK238" s="20">
        <v>0</v>
      </c>
      <c r="AL238" s="21">
        <v>16500000</v>
      </c>
      <c r="AM238" s="22">
        <v>16500000</v>
      </c>
      <c r="AN238" s="10">
        <v>53097478.472542971</v>
      </c>
      <c r="AO238" s="11">
        <v>57137857.189157851</v>
      </c>
      <c r="AP238" s="10">
        <v>57219774</v>
      </c>
      <c r="AQ238" s="11">
        <v>58267806</v>
      </c>
      <c r="AR238" s="17">
        <v>4.2700000000000002E-2</v>
      </c>
      <c r="AS238" s="18">
        <v>1.09E-2</v>
      </c>
      <c r="AT238" s="17">
        <v>0.2883</v>
      </c>
      <c r="AU238" s="18">
        <v>0.2883</v>
      </c>
      <c r="AV238" s="10">
        <v>16501599</v>
      </c>
      <c r="AW238" s="11">
        <v>16803840</v>
      </c>
      <c r="AX238" s="10">
        <v>0</v>
      </c>
      <c r="AY238" s="11">
        <v>0</v>
      </c>
      <c r="AZ238" s="35">
        <v>0</v>
      </c>
      <c r="BA238" s="36">
        <v>0</v>
      </c>
      <c r="BB238" s="37">
        <v>16500000</v>
      </c>
      <c r="BC238" s="38">
        <v>16500000</v>
      </c>
      <c r="BD238" s="10">
        <v>56715552.274257369</v>
      </c>
      <c r="BE238" s="11">
        <v>58820162.670454405</v>
      </c>
      <c r="BF238" s="10">
        <v>58979076</v>
      </c>
      <c r="BG238" s="11">
        <v>61823351</v>
      </c>
      <c r="BH238" s="17">
        <v>2.1999999999999999E-2</v>
      </c>
      <c r="BI238" s="18">
        <v>2.81E-2</v>
      </c>
      <c r="BJ238" s="17">
        <v>0.2883</v>
      </c>
      <c r="BK238" s="18">
        <v>0.2883</v>
      </c>
      <c r="BL238" s="10">
        <v>17008964</v>
      </c>
      <c r="BM238" s="11">
        <v>17829223</v>
      </c>
      <c r="BN238" s="10">
        <v>0</v>
      </c>
      <c r="BO238" s="11">
        <v>0</v>
      </c>
      <c r="BP238" s="77">
        <f t="shared" si="39"/>
        <v>-3795807</v>
      </c>
    </row>
    <row r="239" spans="1:68">
      <c r="A239" s="3" t="s">
        <v>469</v>
      </c>
      <c r="B239" s="3" t="s">
        <v>470</v>
      </c>
      <c r="C239" s="3" t="str">
        <f t="shared" si="38"/>
        <v>13156 - Soap Lake</v>
      </c>
      <c r="D239" s="19">
        <v>497155</v>
      </c>
      <c r="E239" s="20">
        <v>507060</v>
      </c>
      <c r="F239" s="21">
        <v>803494</v>
      </c>
      <c r="G239" s="22">
        <v>803494</v>
      </c>
      <c r="H239" s="10">
        <v>5576706.8827285636</v>
      </c>
      <c r="I239" s="11">
        <v>6032037.257543548</v>
      </c>
      <c r="J239" s="10">
        <v>6009662</v>
      </c>
      <c r="K239" s="11">
        <v>6151326</v>
      </c>
      <c r="L239" s="17">
        <v>4.2700000000000002E-2</v>
      </c>
      <c r="M239" s="18">
        <v>1.09E-2</v>
      </c>
      <c r="N239" s="17">
        <v>0.28000000000000003</v>
      </c>
      <c r="O239" s="18">
        <v>0.28000000000000003</v>
      </c>
      <c r="P239" s="10">
        <v>1686382</v>
      </c>
      <c r="Q239" s="11">
        <v>1726135</v>
      </c>
      <c r="R239" s="10">
        <v>497154.674</v>
      </c>
      <c r="S239" s="11">
        <v>507060.49200000003</v>
      </c>
      <c r="T239" s="35">
        <v>382679</v>
      </c>
      <c r="U239" s="36">
        <v>382738</v>
      </c>
      <c r="V239" s="37">
        <v>803494</v>
      </c>
      <c r="W239" s="38">
        <v>803494</v>
      </c>
      <c r="X239" s="10">
        <v>5143012.9934409559</v>
      </c>
      <c r="Y239" s="11">
        <v>5157559.7877206858</v>
      </c>
      <c r="Z239" s="10">
        <v>5348271</v>
      </c>
      <c r="AA239" s="11">
        <v>5420890</v>
      </c>
      <c r="AB239" s="17">
        <v>2.1999999999999999E-2</v>
      </c>
      <c r="AC239" s="18">
        <v>2.81E-2</v>
      </c>
      <c r="AD239" s="17">
        <v>0.24</v>
      </c>
      <c r="AE239" s="18">
        <v>0.24</v>
      </c>
      <c r="AF239" s="10">
        <v>1286390</v>
      </c>
      <c r="AG239" s="11">
        <v>1303857</v>
      </c>
      <c r="AH239" s="10">
        <v>382679.44099999999</v>
      </c>
      <c r="AI239" s="11">
        <v>382738.44900000002</v>
      </c>
      <c r="AJ239" s="19">
        <v>497155</v>
      </c>
      <c r="AK239" s="20">
        <v>507060</v>
      </c>
      <c r="AL239" s="21">
        <v>803494</v>
      </c>
      <c r="AM239" s="22">
        <v>803494</v>
      </c>
      <c r="AN239" s="10">
        <v>5576706.8827285636</v>
      </c>
      <c r="AO239" s="11">
        <v>6032037.257543548</v>
      </c>
      <c r="AP239" s="10">
        <v>6009662</v>
      </c>
      <c r="AQ239" s="11">
        <v>6151326</v>
      </c>
      <c r="AR239" s="17">
        <v>4.2700000000000002E-2</v>
      </c>
      <c r="AS239" s="18">
        <v>1.09E-2</v>
      </c>
      <c r="AT239" s="17">
        <v>0.28000000000000003</v>
      </c>
      <c r="AU239" s="18">
        <v>0.28000000000000003</v>
      </c>
      <c r="AV239" s="10">
        <v>1686382</v>
      </c>
      <c r="AW239" s="11">
        <v>1726135</v>
      </c>
      <c r="AX239" s="10">
        <v>497154.674</v>
      </c>
      <c r="AY239" s="11">
        <v>507060.49200000003</v>
      </c>
      <c r="AZ239" s="35">
        <v>488898</v>
      </c>
      <c r="BA239" s="36">
        <v>489802</v>
      </c>
      <c r="BB239" s="37">
        <v>803494</v>
      </c>
      <c r="BC239" s="38">
        <v>803494</v>
      </c>
      <c r="BD239" s="10">
        <v>5766885.9443180263</v>
      </c>
      <c r="BE239" s="11">
        <v>5786010.1244178228</v>
      </c>
      <c r="BF239" s="10">
        <v>5997043</v>
      </c>
      <c r="BG239" s="11">
        <v>6081427</v>
      </c>
      <c r="BH239" s="17">
        <v>2.1999999999999999E-2</v>
      </c>
      <c r="BI239" s="18">
        <v>2.81E-2</v>
      </c>
      <c r="BJ239" s="17">
        <v>0.28000000000000003</v>
      </c>
      <c r="BK239" s="18">
        <v>0.28000000000000003</v>
      </c>
      <c r="BL239" s="10">
        <v>1682841</v>
      </c>
      <c r="BM239" s="11">
        <v>1706521</v>
      </c>
      <c r="BN239" s="10">
        <v>488898.10200000001</v>
      </c>
      <c r="BO239" s="11">
        <v>489802.28100000002</v>
      </c>
      <c r="BP239" s="77">
        <f t="shared" si="39"/>
        <v>0</v>
      </c>
    </row>
    <row r="240" spans="1:68">
      <c r="A240" s="3" t="s">
        <v>471</v>
      </c>
      <c r="B240" s="3" t="s">
        <v>472</v>
      </c>
      <c r="C240" s="3" t="str">
        <f t="shared" si="38"/>
        <v>25118 - South Bend</v>
      </c>
      <c r="D240" s="19">
        <v>644538</v>
      </c>
      <c r="E240" s="20">
        <v>654692</v>
      </c>
      <c r="F240" s="21">
        <v>669000</v>
      </c>
      <c r="G240" s="22">
        <v>669000</v>
      </c>
      <c r="H240" s="10">
        <v>6245842.5862627756</v>
      </c>
      <c r="I240" s="11">
        <v>6727179.7713647801</v>
      </c>
      <c r="J240" s="10">
        <v>6730747</v>
      </c>
      <c r="K240" s="11">
        <v>6860215</v>
      </c>
      <c r="L240" s="17">
        <v>4.2700000000000002E-2</v>
      </c>
      <c r="M240" s="18">
        <v>1.09E-2</v>
      </c>
      <c r="N240" s="17">
        <v>0.28000000000000003</v>
      </c>
      <c r="O240" s="18">
        <v>0.28000000000000003</v>
      </c>
      <c r="P240" s="10">
        <v>1885500</v>
      </c>
      <c r="Q240" s="11">
        <v>1921768</v>
      </c>
      <c r="R240" s="10">
        <v>644538.13699999999</v>
      </c>
      <c r="S240" s="11">
        <v>654691.89800000004</v>
      </c>
      <c r="T240" s="35">
        <v>493918</v>
      </c>
      <c r="U240" s="36">
        <v>499825</v>
      </c>
      <c r="V240" s="37">
        <v>669000</v>
      </c>
      <c r="W240" s="38">
        <v>669000</v>
      </c>
      <c r="X240" s="10">
        <v>5709106.9049926763</v>
      </c>
      <c r="Y240" s="11">
        <v>5752578.6485976065</v>
      </c>
      <c r="Z240" s="10">
        <v>5936958</v>
      </c>
      <c r="AA240" s="11">
        <v>6046289</v>
      </c>
      <c r="AB240" s="17">
        <v>2.1999999999999999E-2</v>
      </c>
      <c r="AC240" s="18">
        <v>2.81E-2</v>
      </c>
      <c r="AD240" s="17">
        <v>0.24</v>
      </c>
      <c r="AE240" s="18">
        <v>0.24</v>
      </c>
      <c r="AF240" s="10">
        <v>1425544</v>
      </c>
      <c r="AG240" s="11">
        <v>1451795</v>
      </c>
      <c r="AH240" s="10">
        <v>493917.81400000001</v>
      </c>
      <c r="AI240" s="11">
        <v>499825.37099999998</v>
      </c>
      <c r="AJ240" s="19">
        <v>644538</v>
      </c>
      <c r="AK240" s="20">
        <v>654692</v>
      </c>
      <c r="AL240" s="21">
        <v>669000</v>
      </c>
      <c r="AM240" s="22">
        <v>669000</v>
      </c>
      <c r="AN240" s="10">
        <v>6245842.5862627756</v>
      </c>
      <c r="AO240" s="11">
        <v>6727179.7713647801</v>
      </c>
      <c r="AP240" s="10">
        <v>6730747</v>
      </c>
      <c r="AQ240" s="11">
        <v>6860215</v>
      </c>
      <c r="AR240" s="17">
        <v>4.2700000000000002E-2</v>
      </c>
      <c r="AS240" s="18">
        <v>1.09E-2</v>
      </c>
      <c r="AT240" s="17">
        <v>0.28000000000000003</v>
      </c>
      <c r="AU240" s="18">
        <v>0.28000000000000003</v>
      </c>
      <c r="AV240" s="10">
        <v>1885500</v>
      </c>
      <c r="AW240" s="11">
        <v>1921768</v>
      </c>
      <c r="AX240" s="10">
        <v>644538.13699999999</v>
      </c>
      <c r="AY240" s="11">
        <v>654691.89800000004</v>
      </c>
      <c r="AZ240" s="35">
        <v>637232</v>
      </c>
      <c r="BA240" s="36">
        <v>645217</v>
      </c>
      <c r="BB240" s="37">
        <v>669000</v>
      </c>
      <c r="BC240" s="38">
        <v>669000</v>
      </c>
      <c r="BD240" s="10">
        <v>6457896.2479931461</v>
      </c>
      <c r="BE240" s="11">
        <v>6506412.8133897698</v>
      </c>
      <c r="BF240" s="10">
        <v>6715632</v>
      </c>
      <c r="BG240" s="11">
        <v>6838612</v>
      </c>
      <c r="BH240" s="17">
        <v>2.1999999999999999E-2</v>
      </c>
      <c r="BI240" s="18">
        <v>2.81E-2</v>
      </c>
      <c r="BJ240" s="17">
        <v>0.28000000000000003</v>
      </c>
      <c r="BK240" s="18">
        <v>0.28000000000000003</v>
      </c>
      <c r="BL240" s="10">
        <v>1881266</v>
      </c>
      <c r="BM240" s="11">
        <v>1915716</v>
      </c>
      <c r="BN240" s="10">
        <v>637232.48199999996</v>
      </c>
      <c r="BO240" s="11">
        <v>645216.61300000001</v>
      </c>
      <c r="BP240" s="77">
        <f t="shared" si="39"/>
        <v>0</v>
      </c>
    </row>
    <row r="241" spans="1:68">
      <c r="A241" s="3" t="s">
        <v>473</v>
      </c>
      <c r="B241" s="3" t="s">
        <v>474</v>
      </c>
      <c r="C241" s="3" t="str">
        <f t="shared" si="38"/>
        <v>18402 - South Kitsap</v>
      </c>
      <c r="D241" s="19">
        <v>2693390</v>
      </c>
      <c r="E241" s="20">
        <v>3000123</v>
      </c>
      <c r="F241" s="21">
        <v>22650000</v>
      </c>
      <c r="G241" s="22">
        <v>22650000</v>
      </c>
      <c r="H241" s="10">
        <v>86097542.174487442</v>
      </c>
      <c r="I241" s="11">
        <v>95282264.633917481</v>
      </c>
      <c r="J241" s="10">
        <v>92781842</v>
      </c>
      <c r="K241" s="11">
        <v>97166551</v>
      </c>
      <c r="L241" s="17">
        <v>4.2700000000000002E-2</v>
      </c>
      <c r="M241" s="18">
        <v>1.09E-2</v>
      </c>
      <c r="N241" s="17">
        <v>0.28000000000000003</v>
      </c>
      <c r="O241" s="18">
        <v>0.28000000000000003</v>
      </c>
      <c r="P241" s="10">
        <v>26064237</v>
      </c>
      <c r="Q241" s="11">
        <v>27295987</v>
      </c>
      <c r="R241" s="10">
        <v>2693390.2919999999</v>
      </c>
      <c r="S241" s="11">
        <v>3000123.3879999998</v>
      </c>
      <c r="T241" s="35">
        <v>2179714</v>
      </c>
      <c r="U241" s="36">
        <v>2342438</v>
      </c>
      <c r="V241" s="37">
        <v>17886667.002</v>
      </c>
      <c r="W241" s="38">
        <v>18570326.991</v>
      </c>
      <c r="X241" s="10">
        <v>80137912.029836118</v>
      </c>
      <c r="Y241" s="11">
        <v>82632311.581526756</v>
      </c>
      <c r="Z241" s="10">
        <v>83336225</v>
      </c>
      <c r="AA241" s="11">
        <v>86851280</v>
      </c>
      <c r="AB241" s="17">
        <v>2.1999999999999999E-2</v>
      </c>
      <c r="AC241" s="18">
        <v>2.81E-2</v>
      </c>
      <c r="AD241" s="17">
        <v>0.24</v>
      </c>
      <c r="AE241" s="18">
        <v>0.24</v>
      </c>
      <c r="AF241" s="10">
        <v>20066381</v>
      </c>
      <c r="AG241" s="11">
        <v>20912765</v>
      </c>
      <c r="AH241" s="10">
        <v>2179713.9980000001</v>
      </c>
      <c r="AI241" s="11">
        <v>2342438.0090000001</v>
      </c>
      <c r="AJ241" s="19">
        <v>2693390</v>
      </c>
      <c r="AK241" s="20">
        <v>3000123</v>
      </c>
      <c r="AL241" s="21">
        <v>22650000</v>
      </c>
      <c r="AM241" s="22">
        <v>22650000</v>
      </c>
      <c r="AN241" s="10">
        <v>86097542.174487442</v>
      </c>
      <c r="AO241" s="11">
        <v>95282264.633917481</v>
      </c>
      <c r="AP241" s="10">
        <v>92781842</v>
      </c>
      <c r="AQ241" s="11">
        <v>97166551</v>
      </c>
      <c r="AR241" s="17">
        <v>4.2700000000000002E-2</v>
      </c>
      <c r="AS241" s="18">
        <v>1.09E-2</v>
      </c>
      <c r="AT241" s="17">
        <v>0.28000000000000003</v>
      </c>
      <c r="AU241" s="18">
        <v>0.28000000000000003</v>
      </c>
      <c r="AV241" s="10">
        <v>26064237</v>
      </c>
      <c r="AW241" s="11">
        <v>27295987</v>
      </c>
      <c r="AX241" s="10">
        <v>2693390.2919999999</v>
      </c>
      <c r="AY241" s="11">
        <v>3000123.3879999998</v>
      </c>
      <c r="AZ241" s="35">
        <v>2921508</v>
      </c>
      <c r="BA241" s="36">
        <v>3122500</v>
      </c>
      <c r="BB241" s="37">
        <v>22650000</v>
      </c>
      <c r="BC241" s="38">
        <v>22650000</v>
      </c>
      <c r="BD241" s="10">
        <v>92160158.430897161</v>
      </c>
      <c r="BE241" s="11">
        <v>94748315.792525649</v>
      </c>
      <c r="BF241" s="10">
        <v>95838280</v>
      </c>
      <c r="BG241" s="11">
        <v>99585892</v>
      </c>
      <c r="BH241" s="17">
        <v>2.1999999999999999E-2</v>
      </c>
      <c r="BI241" s="18">
        <v>2.81E-2</v>
      </c>
      <c r="BJ241" s="17">
        <v>0.28000000000000003</v>
      </c>
      <c r="BK241" s="18">
        <v>0.28000000000000003</v>
      </c>
      <c r="BL241" s="10">
        <v>26922850</v>
      </c>
      <c r="BM241" s="11">
        <v>27975628</v>
      </c>
      <c r="BN241" s="10">
        <v>2921508.4989999998</v>
      </c>
      <c r="BO241" s="11">
        <v>3122499.6779999998</v>
      </c>
      <c r="BP241" s="77">
        <f t="shared" si="39"/>
        <v>-4763332.9979999997</v>
      </c>
    </row>
    <row r="242" spans="1:68">
      <c r="A242" s="3" t="s">
        <v>475</v>
      </c>
      <c r="B242" s="3" t="s">
        <v>476</v>
      </c>
      <c r="C242" s="3" t="str">
        <f t="shared" si="38"/>
        <v>15206 - South Whidbey</v>
      </c>
      <c r="D242" s="19">
        <v>0</v>
      </c>
      <c r="E242" s="20">
        <v>0</v>
      </c>
      <c r="F242" s="21">
        <v>3900000</v>
      </c>
      <c r="G242" s="22">
        <v>3900000</v>
      </c>
      <c r="H242" s="10">
        <v>13276912.951212073</v>
      </c>
      <c r="I242" s="11">
        <v>14625416.685501693</v>
      </c>
      <c r="J242" s="10">
        <v>14307684</v>
      </c>
      <c r="K242" s="11">
        <v>14914647</v>
      </c>
      <c r="L242" s="17">
        <v>4.2700000000000002E-2</v>
      </c>
      <c r="M242" s="18">
        <v>1.09E-2</v>
      </c>
      <c r="N242" s="17">
        <v>0.28000000000000003</v>
      </c>
      <c r="O242" s="18">
        <v>0.28000000000000003</v>
      </c>
      <c r="P242" s="10">
        <v>4026798</v>
      </c>
      <c r="Q242" s="11">
        <v>4197623</v>
      </c>
      <c r="R242" s="10">
        <v>0</v>
      </c>
      <c r="S242" s="11">
        <v>0</v>
      </c>
      <c r="T242" s="35">
        <v>0</v>
      </c>
      <c r="U242" s="36">
        <v>0</v>
      </c>
      <c r="V242" s="37">
        <v>3044994</v>
      </c>
      <c r="W242" s="38">
        <v>3166100</v>
      </c>
      <c r="X242" s="10">
        <v>12137996.960948613</v>
      </c>
      <c r="Y242" s="11">
        <v>12486901.811368102</v>
      </c>
      <c r="Z242" s="10">
        <v>12622426</v>
      </c>
      <c r="AA242" s="11">
        <v>13124447</v>
      </c>
      <c r="AB242" s="17">
        <v>2.1999999999999999E-2</v>
      </c>
      <c r="AC242" s="18">
        <v>2.81E-2</v>
      </c>
      <c r="AD242" s="17">
        <v>0.24</v>
      </c>
      <c r="AE242" s="18">
        <v>0.24</v>
      </c>
      <c r="AF242" s="10">
        <v>3044994</v>
      </c>
      <c r="AG242" s="11">
        <v>3166100</v>
      </c>
      <c r="AH242" s="10">
        <v>0</v>
      </c>
      <c r="AI242" s="11">
        <v>0</v>
      </c>
      <c r="AJ242" s="19">
        <v>0</v>
      </c>
      <c r="AK242" s="20">
        <v>0</v>
      </c>
      <c r="AL242" s="21">
        <v>3900000</v>
      </c>
      <c r="AM242" s="22">
        <v>3900000</v>
      </c>
      <c r="AN242" s="10">
        <v>13276912.951212073</v>
      </c>
      <c r="AO242" s="11">
        <v>14625416.685501693</v>
      </c>
      <c r="AP242" s="10">
        <v>14307684</v>
      </c>
      <c r="AQ242" s="11">
        <v>14914647</v>
      </c>
      <c r="AR242" s="17">
        <v>4.2700000000000002E-2</v>
      </c>
      <c r="AS242" s="18">
        <v>1.09E-2</v>
      </c>
      <c r="AT242" s="17">
        <v>0.28000000000000003</v>
      </c>
      <c r="AU242" s="18">
        <v>0.28000000000000003</v>
      </c>
      <c r="AV242" s="10">
        <v>4026798</v>
      </c>
      <c r="AW242" s="11">
        <v>4197623</v>
      </c>
      <c r="AX242" s="10">
        <v>0</v>
      </c>
      <c r="AY242" s="11">
        <v>0</v>
      </c>
      <c r="AZ242" s="35">
        <v>0</v>
      </c>
      <c r="BA242" s="36">
        <v>0</v>
      </c>
      <c r="BB242" s="37">
        <v>3900000</v>
      </c>
      <c r="BC242" s="38">
        <v>3900000</v>
      </c>
      <c r="BD242" s="10">
        <v>14025701.724884607</v>
      </c>
      <c r="BE242" s="11">
        <v>14389521.437892761</v>
      </c>
      <c r="BF242" s="10">
        <v>14585469</v>
      </c>
      <c r="BG242" s="11">
        <v>15124209</v>
      </c>
      <c r="BH242" s="17">
        <v>2.1999999999999999E-2</v>
      </c>
      <c r="BI242" s="18">
        <v>2.81E-2</v>
      </c>
      <c r="BJ242" s="17">
        <v>0.28000000000000003</v>
      </c>
      <c r="BK242" s="18">
        <v>0.28000000000000003</v>
      </c>
      <c r="BL242" s="10">
        <v>4104978</v>
      </c>
      <c r="BM242" s="11">
        <v>4256603</v>
      </c>
      <c r="BN242" s="10">
        <v>0</v>
      </c>
      <c r="BO242" s="11">
        <v>0</v>
      </c>
      <c r="BP242" s="77">
        <f t="shared" si="39"/>
        <v>-855006</v>
      </c>
    </row>
    <row r="243" spans="1:68">
      <c r="A243" s="3" t="s">
        <v>477</v>
      </c>
      <c r="B243" s="3" t="s">
        <v>478</v>
      </c>
      <c r="C243" s="3" t="str">
        <f t="shared" si="38"/>
        <v>23042 - Southside</v>
      </c>
      <c r="D243" s="19">
        <v>86275</v>
      </c>
      <c r="E243" s="20">
        <v>123676</v>
      </c>
      <c r="F243" s="21">
        <v>668591.81400000001</v>
      </c>
      <c r="G243" s="22">
        <v>700000</v>
      </c>
      <c r="H243" s="10">
        <v>1724823.7910939951</v>
      </c>
      <c r="I243" s="11">
        <v>2045241.8931283583</v>
      </c>
      <c r="J243" s="10">
        <v>1858733</v>
      </c>
      <c r="K243" s="11">
        <v>2085688</v>
      </c>
      <c r="L243" s="17">
        <v>4.2700000000000002E-2</v>
      </c>
      <c r="M243" s="18">
        <v>1.09E-2</v>
      </c>
      <c r="N243" s="17">
        <v>0.28000000000000003</v>
      </c>
      <c r="O243" s="18">
        <v>0.28000000000000003</v>
      </c>
      <c r="P243" s="10">
        <v>754867</v>
      </c>
      <c r="Q243" s="11">
        <v>847039</v>
      </c>
      <c r="R243" s="10">
        <v>86275.186000000002</v>
      </c>
      <c r="S243" s="11">
        <v>123675.95600000001</v>
      </c>
      <c r="T243" s="35">
        <v>80267</v>
      </c>
      <c r="U243" s="36">
        <v>94000</v>
      </c>
      <c r="V243" s="37">
        <v>522650.10499999998</v>
      </c>
      <c r="W243" s="38">
        <v>550987.32799999998</v>
      </c>
      <c r="X243" s="10">
        <v>1665540.0417334388</v>
      </c>
      <c r="Y243" s="11">
        <v>1762861.6546808742</v>
      </c>
      <c r="Z243" s="10">
        <v>1732012</v>
      </c>
      <c r="AA243" s="11">
        <v>1852868</v>
      </c>
      <c r="AB243" s="17">
        <v>2.1999999999999999E-2</v>
      </c>
      <c r="AC243" s="18">
        <v>2.81E-2</v>
      </c>
      <c r="AD243" s="17">
        <v>0.24</v>
      </c>
      <c r="AE243" s="18">
        <v>0.24</v>
      </c>
      <c r="AF243" s="10">
        <v>602917</v>
      </c>
      <c r="AG243" s="11">
        <v>644987</v>
      </c>
      <c r="AH243" s="10">
        <v>80266.895000000004</v>
      </c>
      <c r="AI243" s="11">
        <v>93999.672000000006</v>
      </c>
      <c r="AJ243" s="19">
        <v>86275</v>
      </c>
      <c r="AK243" s="20">
        <v>123676</v>
      </c>
      <c r="AL243" s="21">
        <v>668591.81400000001</v>
      </c>
      <c r="AM243" s="22">
        <v>700000</v>
      </c>
      <c r="AN243" s="10">
        <v>1724823.7910939951</v>
      </c>
      <c r="AO243" s="11">
        <v>2045241.8931283583</v>
      </c>
      <c r="AP243" s="10">
        <v>1858733</v>
      </c>
      <c r="AQ243" s="11">
        <v>2085688</v>
      </c>
      <c r="AR243" s="17">
        <v>4.2700000000000002E-2</v>
      </c>
      <c r="AS243" s="18">
        <v>1.09E-2</v>
      </c>
      <c r="AT243" s="17">
        <v>0.28000000000000003</v>
      </c>
      <c r="AU243" s="18">
        <v>0.28000000000000003</v>
      </c>
      <c r="AV243" s="10">
        <v>754867</v>
      </c>
      <c r="AW243" s="11">
        <v>847039</v>
      </c>
      <c r="AX243" s="10">
        <v>86275.186000000002</v>
      </c>
      <c r="AY243" s="11">
        <v>123675.95600000001</v>
      </c>
      <c r="AZ243" s="35">
        <v>124190</v>
      </c>
      <c r="BA243" s="36">
        <v>140890</v>
      </c>
      <c r="BB243" s="37">
        <v>700000</v>
      </c>
      <c r="BC243" s="38">
        <v>700000</v>
      </c>
      <c r="BD243" s="10">
        <v>1993548.4119685732</v>
      </c>
      <c r="BE243" s="11">
        <v>2094198.8346770855</v>
      </c>
      <c r="BF243" s="10">
        <v>2073111</v>
      </c>
      <c r="BG243" s="11">
        <v>2201123</v>
      </c>
      <c r="BH243" s="17">
        <v>2.1999999999999999E-2</v>
      </c>
      <c r="BI243" s="18">
        <v>2.81E-2</v>
      </c>
      <c r="BJ243" s="17">
        <v>0.28000000000000003</v>
      </c>
      <c r="BK243" s="18">
        <v>0.28000000000000003</v>
      </c>
      <c r="BL243" s="10">
        <v>841930</v>
      </c>
      <c r="BM243" s="11">
        <v>893918</v>
      </c>
      <c r="BN243" s="10">
        <v>124190.29700000001</v>
      </c>
      <c r="BO243" s="11">
        <v>140889.568</v>
      </c>
      <c r="BP243" s="77">
        <f t="shared" si="39"/>
        <v>-177349.89500000002</v>
      </c>
    </row>
    <row r="244" spans="1:68">
      <c r="A244" s="3" t="s">
        <v>479</v>
      </c>
      <c r="B244" s="3" t="s">
        <v>480</v>
      </c>
      <c r="C244" s="3" t="str">
        <f t="shared" si="38"/>
        <v>32081 - Spokane</v>
      </c>
      <c r="D244" s="19">
        <v>17193841</v>
      </c>
      <c r="E244" s="20">
        <v>17429624</v>
      </c>
      <c r="F244" s="21">
        <v>65500000</v>
      </c>
      <c r="G244" s="22">
        <v>65500000</v>
      </c>
      <c r="H244" s="10">
        <v>291960847.73385441</v>
      </c>
      <c r="I244" s="11">
        <v>315655029.08195817</v>
      </c>
      <c r="J244" s="10">
        <v>314627626</v>
      </c>
      <c r="K244" s="11">
        <v>321897371</v>
      </c>
      <c r="L244" s="17">
        <v>4.2700000000000002E-2</v>
      </c>
      <c r="M244" s="18">
        <v>1.09E-2</v>
      </c>
      <c r="N244" s="17">
        <v>0.28180000000000005</v>
      </c>
      <c r="O244" s="18">
        <v>0.28180000000000005</v>
      </c>
      <c r="P244" s="10">
        <v>88309695</v>
      </c>
      <c r="Q244" s="11">
        <v>90350167</v>
      </c>
      <c r="R244" s="10">
        <v>17193840.513</v>
      </c>
      <c r="S244" s="11">
        <v>17429623.719000001</v>
      </c>
      <c r="T244" s="35">
        <v>13288220</v>
      </c>
      <c r="U244" s="36">
        <v>13542452</v>
      </c>
      <c r="V244" s="37">
        <v>54037539.673</v>
      </c>
      <c r="W244" s="38">
        <v>55652223.605999999</v>
      </c>
      <c r="X244" s="10">
        <v>268818175.82091677</v>
      </c>
      <c r="Y244" s="11">
        <v>273350276.96134204</v>
      </c>
      <c r="Z244" s="10">
        <v>279546739</v>
      </c>
      <c r="AA244" s="11">
        <v>287306756</v>
      </c>
      <c r="AB244" s="17">
        <v>2.1999999999999999E-2</v>
      </c>
      <c r="AC244" s="18">
        <v>2.81E-2</v>
      </c>
      <c r="AD244" s="17">
        <v>0.24179999999999999</v>
      </c>
      <c r="AE244" s="18">
        <v>0.24179999999999999</v>
      </c>
      <c r="AF244" s="10">
        <v>67325760</v>
      </c>
      <c r="AG244" s="11">
        <v>69194676</v>
      </c>
      <c r="AH244" s="10">
        <v>13288220.327</v>
      </c>
      <c r="AI244" s="11">
        <v>13542452.393999999</v>
      </c>
      <c r="AJ244" s="19">
        <v>17193841</v>
      </c>
      <c r="AK244" s="20">
        <v>17429624</v>
      </c>
      <c r="AL244" s="21">
        <v>65500000</v>
      </c>
      <c r="AM244" s="22">
        <v>65500000</v>
      </c>
      <c r="AN244" s="10">
        <v>291960847.73385441</v>
      </c>
      <c r="AO244" s="11">
        <v>315655029.08195817</v>
      </c>
      <c r="AP244" s="10">
        <v>314627626</v>
      </c>
      <c r="AQ244" s="11">
        <v>321897371</v>
      </c>
      <c r="AR244" s="17">
        <v>4.2700000000000002E-2</v>
      </c>
      <c r="AS244" s="18">
        <v>1.09E-2</v>
      </c>
      <c r="AT244" s="17">
        <v>0.28180000000000005</v>
      </c>
      <c r="AU244" s="18">
        <v>0.28180000000000005</v>
      </c>
      <c r="AV244" s="10">
        <v>88309695</v>
      </c>
      <c r="AW244" s="11">
        <v>90350167</v>
      </c>
      <c r="AX244" s="10">
        <v>17193840.513</v>
      </c>
      <c r="AY244" s="11">
        <v>17429623.719000001</v>
      </c>
      <c r="AZ244" s="35">
        <v>17244998</v>
      </c>
      <c r="BA244" s="36">
        <v>17590822</v>
      </c>
      <c r="BB244" s="37">
        <v>65500000</v>
      </c>
      <c r="BC244" s="38">
        <v>65500000</v>
      </c>
      <c r="BD244" s="10">
        <v>306405304.98258758</v>
      </c>
      <c r="BE244" s="11">
        <v>311214540.48109293</v>
      </c>
      <c r="BF244" s="10">
        <v>318633974</v>
      </c>
      <c r="BG244" s="11">
        <v>327104260</v>
      </c>
      <c r="BH244" s="17">
        <v>2.1999999999999999E-2</v>
      </c>
      <c r="BI244" s="18">
        <v>2.81E-2</v>
      </c>
      <c r="BJ244" s="17">
        <v>0.28180000000000005</v>
      </c>
      <c r="BK244" s="18">
        <v>0.28180000000000005</v>
      </c>
      <c r="BL244" s="10">
        <v>89434197</v>
      </c>
      <c r="BM244" s="11">
        <v>91811637</v>
      </c>
      <c r="BN244" s="10">
        <v>17244997.890999999</v>
      </c>
      <c r="BO244" s="11">
        <v>17590822.434</v>
      </c>
      <c r="BP244" s="77">
        <f t="shared" si="39"/>
        <v>-11462460.327</v>
      </c>
    </row>
    <row r="245" spans="1:68">
      <c r="A245" s="3" t="s">
        <v>481</v>
      </c>
      <c r="B245" s="3" t="s">
        <v>482</v>
      </c>
      <c r="C245" s="3" t="str">
        <f t="shared" si="38"/>
        <v>22008 - Sprague</v>
      </c>
      <c r="D245" s="19">
        <v>70326</v>
      </c>
      <c r="E245" s="20">
        <v>68979</v>
      </c>
      <c r="F245" s="21">
        <v>285000</v>
      </c>
      <c r="G245" s="22">
        <v>285000</v>
      </c>
      <c r="H245" s="10">
        <v>1672027.5880000002</v>
      </c>
      <c r="I245" s="11">
        <v>1795534.4417232666</v>
      </c>
      <c r="J245" s="10">
        <v>1801838</v>
      </c>
      <c r="K245" s="11">
        <v>1831043</v>
      </c>
      <c r="L245" s="17">
        <v>4.2700000000000002E-2</v>
      </c>
      <c r="M245" s="18">
        <v>1.09E-2</v>
      </c>
      <c r="N245" s="17">
        <v>0.37770000000000004</v>
      </c>
      <c r="O245" s="18">
        <v>0.37770000000000004</v>
      </c>
      <c r="P245" s="10">
        <v>624674</v>
      </c>
      <c r="Q245" s="11">
        <v>634799</v>
      </c>
      <c r="R245" s="10">
        <v>70325.691000000006</v>
      </c>
      <c r="S245" s="11">
        <v>68978.899999999994</v>
      </c>
      <c r="T245" s="35">
        <v>51219</v>
      </c>
      <c r="U245" s="36">
        <v>46840</v>
      </c>
      <c r="V245" s="37">
        <v>285000</v>
      </c>
      <c r="W245" s="38">
        <v>285000</v>
      </c>
      <c r="X245" s="10">
        <v>1541935.2691332127</v>
      </c>
      <c r="Y245" s="11">
        <v>1523291.3563788452</v>
      </c>
      <c r="Z245" s="10">
        <v>1603474</v>
      </c>
      <c r="AA245" s="11">
        <v>1601066</v>
      </c>
      <c r="AB245" s="17">
        <v>2.1999999999999999E-2</v>
      </c>
      <c r="AC245" s="18">
        <v>2.81E-2</v>
      </c>
      <c r="AD245" s="17">
        <v>0.3377</v>
      </c>
      <c r="AE245" s="18">
        <v>0.3377</v>
      </c>
      <c r="AF245" s="10">
        <v>497031</v>
      </c>
      <c r="AG245" s="11">
        <v>496285</v>
      </c>
      <c r="AH245" s="10">
        <v>51218.93</v>
      </c>
      <c r="AI245" s="11">
        <v>46840.254000000001</v>
      </c>
      <c r="AJ245" s="19">
        <v>70326</v>
      </c>
      <c r="AK245" s="20">
        <v>68979</v>
      </c>
      <c r="AL245" s="21">
        <v>285000</v>
      </c>
      <c r="AM245" s="22">
        <v>285000</v>
      </c>
      <c r="AN245" s="10">
        <v>1672027.5880000002</v>
      </c>
      <c r="AO245" s="11">
        <v>1795534.4417232666</v>
      </c>
      <c r="AP245" s="10">
        <v>1801838</v>
      </c>
      <c r="AQ245" s="11">
        <v>1831043</v>
      </c>
      <c r="AR245" s="17">
        <v>4.2700000000000002E-2</v>
      </c>
      <c r="AS245" s="18">
        <v>1.09E-2</v>
      </c>
      <c r="AT245" s="17">
        <v>0.37770000000000004</v>
      </c>
      <c r="AU245" s="18">
        <v>0.37770000000000004</v>
      </c>
      <c r="AV245" s="10">
        <v>624674</v>
      </c>
      <c r="AW245" s="11">
        <v>634799</v>
      </c>
      <c r="AX245" s="10">
        <v>70325.691000000006</v>
      </c>
      <c r="AY245" s="11">
        <v>68978.899999999994</v>
      </c>
      <c r="AZ245" s="35">
        <v>60976</v>
      </c>
      <c r="BA245" s="36">
        <v>55778</v>
      </c>
      <c r="BB245" s="37">
        <v>285000</v>
      </c>
      <c r="BC245" s="38">
        <v>285000</v>
      </c>
      <c r="BD245" s="10">
        <v>1687591.097758455</v>
      </c>
      <c r="BE245" s="11">
        <v>1669572.2159388133</v>
      </c>
      <c r="BF245" s="10">
        <v>1754943</v>
      </c>
      <c r="BG245" s="11">
        <v>1754816</v>
      </c>
      <c r="BH245" s="17">
        <v>2.1999999999999999E-2</v>
      </c>
      <c r="BI245" s="18">
        <v>2.81E-2</v>
      </c>
      <c r="BJ245" s="17">
        <v>0.37770000000000004</v>
      </c>
      <c r="BK245" s="18">
        <v>0.37770000000000004</v>
      </c>
      <c r="BL245" s="10">
        <v>608416</v>
      </c>
      <c r="BM245" s="11">
        <v>608372</v>
      </c>
      <c r="BN245" s="10">
        <v>60976.078000000001</v>
      </c>
      <c r="BO245" s="11">
        <v>55778.247000000003</v>
      </c>
      <c r="BP245" s="77">
        <f t="shared" si="39"/>
        <v>0</v>
      </c>
    </row>
    <row r="246" spans="1:68">
      <c r="A246" s="3" t="s">
        <v>483</v>
      </c>
      <c r="B246" s="3" t="s">
        <v>484</v>
      </c>
      <c r="C246" s="3" t="str">
        <f t="shared" si="38"/>
        <v>38322 - St John</v>
      </c>
      <c r="D246" s="19">
        <v>47088</v>
      </c>
      <c r="E246" s="20">
        <v>49538</v>
      </c>
      <c r="F246" s="21">
        <v>430000</v>
      </c>
      <c r="G246" s="22">
        <v>430000</v>
      </c>
      <c r="H246" s="10">
        <v>2705037.6921291109</v>
      </c>
      <c r="I246" s="11">
        <v>2952654.6306011281</v>
      </c>
      <c r="J246" s="10">
        <v>2915047</v>
      </c>
      <c r="K246" s="11">
        <v>3011046</v>
      </c>
      <c r="L246" s="17">
        <v>4.2700000000000002E-2</v>
      </c>
      <c r="M246" s="18">
        <v>1.09E-2</v>
      </c>
      <c r="N246" s="17">
        <v>0.28000000000000003</v>
      </c>
      <c r="O246" s="18">
        <v>0.28000000000000003</v>
      </c>
      <c r="P246" s="10">
        <v>795935</v>
      </c>
      <c r="Q246" s="11">
        <v>822147</v>
      </c>
      <c r="R246" s="10">
        <v>47088.186999999998</v>
      </c>
      <c r="S246" s="11">
        <v>49538.027000000002</v>
      </c>
      <c r="T246" s="35">
        <v>38823</v>
      </c>
      <c r="U246" s="36">
        <v>38819</v>
      </c>
      <c r="V246" s="37">
        <v>430000</v>
      </c>
      <c r="W246" s="38">
        <v>430000</v>
      </c>
      <c r="X246" s="10">
        <v>2532079.0653314721</v>
      </c>
      <c r="Y246" s="11">
        <v>2577579.2782691531</v>
      </c>
      <c r="Z246" s="10">
        <v>2633135</v>
      </c>
      <c r="AA246" s="11">
        <v>2709183</v>
      </c>
      <c r="AB246" s="17">
        <v>2.1999999999999999E-2</v>
      </c>
      <c r="AC246" s="18">
        <v>2.81E-2</v>
      </c>
      <c r="AD246" s="17">
        <v>0.24</v>
      </c>
      <c r="AE246" s="18">
        <v>0.24</v>
      </c>
      <c r="AF246" s="10">
        <v>616252</v>
      </c>
      <c r="AG246" s="11">
        <v>634050</v>
      </c>
      <c r="AH246" s="10">
        <v>38822.536999999997</v>
      </c>
      <c r="AI246" s="11">
        <v>38819.387999999999</v>
      </c>
      <c r="AJ246" s="19">
        <v>47088</v>
      </c>
      <c r="AK246" s="20">
        <v>49538</v>
      </c>
      <c r="AL246" s="21">
        <v>430000</v>
      </c>
      <c r="AM246" s="22">
        <v>430000</v>
      </c>
      <c r="AN246" s="10">
        <v>2705037.6921291109</v>
      </c>
      <c r="AO246" s="11">
        <v>2952654.6306011281</v>
      </c>
      <c r="AP246" s="10">
        <v>2915047</v>
      </c>
      <c r="AQ246" s="11">
        <v>3011046</v>
      </c>
      <c r="AR246" s="17">
        <v>4.2700000000000002E-2</v>
      </c>
      <c r="AS246" s="18">
        <v>1.09E-2</v>
      </c>
      <c r="AT246" s="17">
        <v>0.28000000000000003</v>
      </c>
      <c r="AU246" s="18">
        <v>0.28000000000000003</v>
      </c>
      <c r="AV246" s="10">
        <v>795935</v>
      </c>
      <c r="AW246" s="11">
        <v>822147</v>
      </c>
      <c r="AX246" s="10">
        <v>47088.186999999998</v>
      </c>
      <c r="AY246" s="11">
        <v>49538.027000000002</v>
      </c>
      <c r="AZ246" s="35">
        <v>41060</v>
      </c>
      <c r="BA246" s="36">
        <v>40841</v>
      </c>
      <c r="BB246" s="37">
        <v>430000</v>
      </c>
      <c r="BC246" s="38">
        <v>430000</v>
      </c>
      <c r="BD246" s="10">
        <v>2809746.0316686351</v>
      </c>
      <c r="BE246" s="11">
        <v>2856746.5169577198</v>
      </c>
      <c r="BF246" s="10">
        <v>2921883</v>
      </c>
      <c r="BG246" s="11">
        <v>3002604</v>
      </c>
      <c r="BH246" s="17">
        <v>2.1999999999999999E-2</v>
      </c>
      <c r="BI246" s="18">
        <v>2.81E-2</v>
      </c>
      <c r="BJ246" s="17">
        <v>0.28000000000000003</v>
      </c>
      <c r="BK246" s="18">
        <v>0.28000000000000003</v>
      </c>
      <c r="BL246" s="10">
        <v>797801</v>
      </c>
      <c r="BM246" s="11">
        <v>819842</v>
      </c>
      <c r="BN246" s="10">
        <v>41060.203999999998</v>
      </c>
      <c r="BO246" s="11">
        <v>40840.927000000003</v>
      </c>
      <c r="BP246" s="77">
        <f t="shared" si="39"/>
        <v>0</v>
      </c>
    </row>
    <row r="247" spans="1:68">
      <c r="A247" s="3" t="s">
        <v>485</v>
      </c>
      <c r="B247" s="3" t="s">
        <v>486</v>
      </c>
      <c r="C247" s="3" t="str">
        <f t="shared" si="38"/>
        <v>31401 - Stanwood-Camano</v>
      </c>
      <c r="D247" s="19">
        <v>0</v>
      </c>
      <c r="E247" s="20">
        <v>0</v>
      </c>
      <c r="F247" s="21">
        <v>11185196</v>
      </c>
      <c r="G247" s="22">
        <v>11185196</v>
      </c>
      <c r="H247" s="10">
        <v>39549296.53436508</v>
      </c>
      <c r="I247" s="11">
        <v>43477458.896085322</v>
      </c>
      <c r="J247" s="10">
        <v>42619760</v>
      </c>
      <c r="K247" s="11">
        <v>44337262</v>
      </c>
      <c r="L247" s="17">
        <v>4.2700000000000002E-2</v>
      </c>
      <c r="M247" s="18">
        <v>1.09E-2</v>
      </c>
      <c r="N247" s="17">
        <v>0.28000000000000003</v>
      </c>
      <c r="O247" s="18">
        <v>0.28000000000000003</v>
      </c>
      <c r="P247" s="10">
        <v>11907933</v>
      </c>
      <c r="Q247" s="11">
        <v>12387801</v>
      </c>
      <c r="R247" s="10">
        <v>0</v>
      </c>
      <c r="S247" s="11">
        <v>0</v>
      </c>
      <c r="T247" s="35">
        <v>0</v>
      </c>
      <c r="U247" s="36">
        <v>0</v>
      </c>
      <c r="V247" s="37">
        <v>9138405</v>
      </c>
      <c r="W247" s="38">
        <v>9548648</v>
      </c>
      <c r="X247" s="10">
        <v>36694082.175800957</v>
      </c>
      <c r="Y247" s="11">
        <v>37934728.756482743</v>
      </c>
      <c r="Z247" s="10">
        <v>38158547</v>
      </c>
      <c r="AA247" s="11">
        <v>39871567</v>
      </c>
      <c r="AB247" s="17">
        <v>2.1999999999999999E-2</v>
      </c>
      <c r="AC247" s="18">
        <v>2.81E-2</v>
      </c>
      <c r="AD247" s="17">
        <v>0.24</v>
      </c>
      <c r="AE247" s="18">
        <v>0.24</v>
      </c>
      <c r="AF247" s="10">
        <v>9138405</v>
      </c>
      <c r="AG247" s="11">
        <v>9548648</v>
      </c>
      <c r="AH247" s="10">
        <v>0</v>
      </c>
      <c r="AI247" s="11">
        <v>0</v>
      </c>
      <c r="AJ247" s="19">
        <v>0</v>
      </c>
      <c r="AK247" s="20">
        <v>0</v>
      </c>
      <c r="AL247" s="21">
        <v>11185196</v>
      </c>
      <c r="AM247" s="22">
        <v>11185196</v>
      </c>
      <c r="AN247" s="10">
        <v>39549296.53436508</v>
      </c>
      <c r="AO247" s="11">
        <v>43477458.896085322</v>
      </c>
      <c r="AP247" s="10">
        <v>42619760</v>
      </c>
      <c r="AQ247" s="11">
        <v>44337262</v>
      </c>
      <c r="AR247" s="17">
        <v>4.2700000000000002E-2</v>
      </c>
      <c r="AS247" s="18">
        <v>1.09E-2</v>
      </c>
      <c r="AT247" s="17">
        <v>0.28000000000000003</v>
      </c>
      <c r="AU247" s="18">
        <v>0.28000000000000003</v>
      </c>
      <c r="AV247" s="10">
        <v>11907933</v>
      </c>
      <c r="AW247" s="11">
        <v>12387801</v>
      </c>
      <c r="AX247" s="10">
        <v>0</v>
      </c>
      <c r="AY247" s="11">
        <v>0</v>
      </c>
      <c r="AZ247" s="35">
        <v>0</v>
      </c>
      <c r="BA247" s="36">
        <v>0</v>
      </c>
      <c r="BB247" s="37">
        <v>11185196</v>
      </c>
      <c r="BC247" s="38">
        <v>11185196</v>
      </c>
      <c r="BD247" s="10">
        <v>42368464.777107224</v>
      </c>
      <c r="BE247" s="11">
        <v>43655072.626216054</v>
      </c>
      <c r="BF247" s="10">
        <v>44059395</v>
      </c>
      <c r="BG247" s="11">
        <v>45883975</v>
      </c>
      <c r="BH247" s="17">
        <v>2.1999999999999999E-2</v>
      </c>
      <c r="BI247" s="18">
        <v>2.81E-2</v>
      </c>
      <c r="BJ247" s="17">
        <v>0.28000000000000003</v>
      </c>
      <c r="BK247" s="18">
        <v>0.28000000000000003</v>
      </c>
      <c r="BL247" s="10">
        <v>12310166</v>
      </c>
      <c r="BM247" s="11">
        <v>12819952</v>
      </c>
      <c r="BN247" s="10">
        <v>0</v>
      </c>
      <c r="BO247" s="11">
        <v>0</v>
      </c>
      <c r="BP247" s="77">
        <f t="shared" si="39"/>
        <v>-2046791</v>
      </c>
    </row>
    <row r="248" spans="1:68">
      <c r="A248" s="3" t="s">
        <v>487</v>
      </c>
      <c r="B248" s="3" t="s">
        <v>488</v>
      </c>
      <c r="C248" s="3" t="str">
        <f t="shared" si="38"/>
        <v>11054 - Star</v>
      </c>
      <c r="D248" s="19">
        <v>0</v>
      </c>
      <c r="E248" s="20">
        <v>0</v>
      </c>
      <c r="F248" s="21">
        <v>0</v>
      </c>
      <c r="G248" s="22">
        <v>0</v>
      </c>
      <c r="H248" s="10">
        <v>340855.712</v>
      </c>
      <c r="I248" s="11">
        <v>371452.24855364568</v>
      </c>
      <c r="J248" s="10">
        <v>367319</v>
      </c>
      <c r="K248" s="11">
        <v>378798</v>
      </c>
      <c r="L248" s="17">
        <v>4.2700000000000002E-2</v>
      </c>
      <c r="M248" s="18">
        <v>1.09E-2</v>
      </c>
      <c r="N248" s="17">
        <v>0.28000000000000003</v>
      </c>
      <c r="O248" s="18">
        <v>0.28000000000000003</v>
      </c>
      <c r="P248" s="10">
        <v>124347</v>
      </c>
      <c r="Q248" s="11">
        <v>128233</v>
      </c>
      <c r="R248" s="10">
        <v>0</v>
      </c>
      <c r="S248" s="11">
        <v>0</v>
      </c>
      <c r="T248" s="35">
        <v>0</v>
      </c>
      <c r="U248" s="36">
        <v>0</v>
      </c>
      <c r="V248" s="37">
        <v>0</v>
      </c>
      <c r="W248" s="38">
        <v>0</v>
      </c>
      <c r="X248" s="10">
        <v>326212.7709243588</v>
      </c>
      <c r="Y248" s="11">
        <v>322369.26295225194</v>
      </c>
      <c r="Z248" s="10">
        <v>339232</v>
      </c>
      <c r="AA248" s="11">
        <v>338829</v>
      </c>
      <c r="AB248" s="17">
        <v>2.1999999999999999E-2</v>
      </c>
      <c r="AC248" s="18">
        <v>2.81E-2</v>
      </c>
      <c r="AD248" s="17">
        <v>0.24</v>
      </c>
      <c r="AE248" s="18">
        <v>0.24</v>
      </c>
      <c r="AF248" s="10">
        <v>98434</v>
      </c>
      <c r="AG248" s="11">
        <v>98317</v>
      </c>
      <c r="AH248" s="10">
        <v>0</v>
      </c>
      <c r="AI248" s="11">
        <v>0</v>
      </c>
      <c r="AJ248" s="19">
        <v>0</v>
      </c>
      <c r="AK248" s="20">
        <v>0</v>
      </c>
      <c r="AL248" s="21">
        <v>0</v>
      </c>
      <c r="AM248" s="22">
        <v>0</v>
      </c>
      <c r="AN248" s="10">
        <v>340855.712</v>
      </c>
      <c r="AO248" s="11">
        <v>371452.24855364568</v>
      </c>
      <c r="AP248" s="10">
        <v>367319</v>
      </c>
      <c r="AQ248" s="11">
        <v>378798</v>
      </c>
      <c r="AR248" s="17">
        <v>4.2700000000000002E-2</v>
      </c>
      <c r="AS248" s="18">
        <v>1.09E-2</v>
      </c>
      <c r="AT248" s="17">
        <v>0.28000000000000003</v>
      </c>
      <c r="AU248" s="18">
        <v>0.28000000000000003</v>
      </c>
      <c r="AV248" s="10">
        <v>124347</v>
      </c>
      <c r="AW248" s="11">
        <v>128233</v>
      </c>
      <c r="AX248" s="10">
        <v>0</v>
      </c>
      <c r="AY248" s="11">
        <v>0</v>
      </c>
      <c r="AZ248" s="35">
        <v>0</v>
      </c>
      <c r="BA248" s="36">
        <v>0</v>
      </c>
      <c r="BB248" s="37">
        <v>0</v>
      </c>
      <c r="BC248" s="38">
        <v>0</v>
      </c>
      <c r="BD248" s="10">
        <v>353576.96890975989</v>
      </c>
      <c r="BE248" s="11">
        <v>349862.23117777088</v>
      </c>
      <c r="BF248" s="10">
        <v>367688</v>
      </c>
      <c r="BG248" s="11">
        <v>367725</v>
      </c>
      <c r="BH248" s="17">
        <v>2.1999999999999999E-2</v>
      </c>
      <c r="BI248" s="18">
        <v>2.81E-2</v>
      </c>
      <c r="BJ248" s="17">
        <v>0.28000000000000003</v>
      </c>
      <c r="BK248" s="18">
        <v>0.28000000000000003</v>
      </c>
      <c r="BL248" s="10">
        <v>124473</v>
      </c>
      <c r="BM248" s="11">
        <v>124485</v>
      </c>
      <c r="BN248" s="10">
        <v>0</v>
      </c>
      <c r="BO248" s="11">
        <v>0</v>
      </c>
      <c r="BP248" s="77">
        <f t="shared" si="39"/>
        <v>0</v>
      </c>
    </row>
    <row r="249" spans="1:68">
      <c r="A249" s="3" t="s">
        <v>489</v>
      </c>
      <c r="B249" s="3" t="s">
        <v>490</v>
      </c>
      <c r="C249" s="3" t="str">
        <f t="shared" si="38"/>
        <v>07035 - Starbuck</v>
      </c>
      <c r="D249" s="19">
        <v>0</v>
      </c>
      <c r="E249" s="20">
        <v>0</v>
      </c>
      <c r="F249" s="21">
        <v>0</v>
      </c>
      <c r="G249" s="22">
        <v>0</v>
      </c>
      <c r="H249" s="10">
        <v>628205.56199999992</v>
      </c>
      <c r="I249" s="11">
        <v>672584.9352491342</v>
      </c>
      <c r="J249" s="10">
        <v>676977</v>
      </c>
      <c r="K249" s="11">
        <v>685886</v>
      </c>
      <c r="L249" s="17">
        <v>4.2700000000000002E-2</v>
      </c>
      <c r="M249" s="18">
        <v>1.09E-2</v>
      </c>
      <c r="N249" s="17">
        <v>0.37609999999999999</v>
      </c>
      <c r="O249" s="18">
        <v>0.37609999999999999</v>
      </c>
      <c r="P249" s="10">
        <v>261672</v>
      </c>
      <c r="Q249" s="11">
        <v>265116</v>
      </c>
      <c r="R249" s="10">
        <v>50486.142</v>
      </c>
      <c r="S249" s="11">
        <v>50280.785000000003</v>
      </c>
      <c r="T249" s="35">
        <v>0</v>
      </c>
      <c r="U249" s="36">
        <v>0</v>
      </c>
      <c r="V249" s="37">
        <v>0</v>
      </c>
      <c r="W249" s="38">
        <v>0</v>
      </c>
      <c r="X249" s="10">
        <v>593295.99424678902</v>
      </c>
      <c r="Y249" s="11">
        <v>585240.73874920385</v>
      </c>
      <c r="Z249" s="10">
        <v>616975</v>
      </c>
      <c r="AA249" s="11">
        <v>615121</v>
      </c>
      <c r="AB249" s="17">
        <v>2.1999999999999999E-2</v>
      </c>
      <c r="AC249" s="18">
        <v>2.81E-2</v>
      </c>
      <c r="AD249" s="17">
        <v>0.33609999999999995</v>
      </c>
      <c r="AE249" s="18">
        <v>0.33609999999999995</v>
      </c>
      <c r="AF249" s="10">
        <v>213116</v>
      </c>
      <c r="AG249" s="11">
        <v>212475</v>
      </c>
      <c r="AH249" s="10">
        <v>39601.866999999998</v>
      </c>
      <c r="AI249" s="11">
        <v>38157.267</v>
      </c>
      <c r="AJ249" s="19">
        <v>0</v>
      </c>
      <c r="AK249" s="20">
        <v>0</v>
      </c>
      <c r="AL249" s="21">
        <v>0</v>
      </c>
      <c r="AM249" s="22">
        <v>0</v>
      </c>
      <c r="AN249" s="10">
        <v>628205.56199999992</v>
      </c>
      <c r="AO249" s="11">
        <v>672584.9352491342</v>
      </c>
      <c r="AP249" s="10">
        <v>676977</v>
      </c>
      <c r="AQ249" s="11">
        <v>685886</v>
      </c>
      <c r="AR249" s="17">
        <v>4.2700000000000002E-2</v>
      </c>
      <c r="AS249" s="18">
        <v>1.09E-2</v>
      </c>
      <c r="AT249" s="17">
        <v>0.37609999999999999</v>
      </c>
      <c r="AU249" s="18">
        <v>0.37609999999999999</v>
      </c>
      <c r="AV249" s="10">
        <v>261672</v>
      </c>
      <c r="AW249" s="11">
        <v>265116</v>
      </c>
      <c r="AX249" s="10">
        <v>50486.142</v>
      </c>
      <c r="AY249" s="11">
        <v>50280.785000000003</v>
      </c>
      <c r="AZ249" s="35">
        <v>0</v>
      </c>
      <c r="BA249" s="36">
        <v>0</v>
      </c>
      <c r="BB249" s="37">
        <v>0</v>
      </c>
      <c r="BC249" s="38">
        <v>0</v>
      </c>
      <c r="BD249" s="10">
        <v>649572.90787800588</v>
      </c>
      <c r="BE249" s="11">
        <v>641789.25853303843</v>
      </c>
      <c r="BF249" s="10">
        <v>675497</v>
      </c>
      <c r="BG249" s="11">
        <v>674557</v>
      </c>
      <c r="BH249" s="17">
        <v>2.1999999999999999E-2</v>
      </c>
      <c r="BI249" s="18">
        <v>2.81E-2</v>
      </c>
      <c r="BJ249" s="17">
        <v>0.37609999999999999</v>
      </c>
      <c r="BK249" s="18">
        <v>0.37609999999999999</v>
      </c>
      <c r="BL249" s="10">
        <v>261100</v>
      </c>
      <c r="BM249" s="11">
        <v>260737</v>
      </c>
      <c r="BN249" s="10">
        <v>49306.423999999999</v>
      </c>
      <c r="BO249" s="11">
        <v>47651.661</v>
      </c>
      <c r="BP249" s="77">
        <f t="shared" si="39"/>
        <v>0</v>
      </c>
    </row>
    <row r="250" spans="1:68">
      <c r="A250" s="3" t="s">
        <v>491</v>
      </c>
      <c r="B250" s="3" t="s">
        <v>492</v>
      </c>
      <c r="C250" s="3" t="str">
        <f t="shared" si="38"/>
        <v>04069 - Stehekin</v>
      </c>
      <c r="D250" s="19">
        <v>0</v>
      </c>
      <c r="E250" s="20">
        <v>0</v>
      </c>
      <c r="F250" s="21">
        <v>0</v>
      </c>
      <c r="G250" s="22">
        <v>0</v>
      </c>
      <c r="H250" s="10">
        <v>252739.94200000001</v>
      </c>
      <c r="I250" s="11">
        <v>276415.52170208807</v>
      </c>
      <c r="J250" s="10">
        <v>272362</v>
      </c>
      <c r="K250" s="11">
        <v>281882</v>
      </c>
      <c r="L250" s="17">
        <v>4.2700000000000002E-2</v>
      </c>
      <c r="M250" s="18">
        <v>1.09E-2</v>
      </c>
      <c r="N250" s="17">
        <v>0.28000000000000003</v>
      </c>
      <c r="O250" s="18">
        <v>0.28000000000000003</v>
      </c>
      <c r="P250" s="10">
        <v>76261</v>
      </c>
      <c r="Q250" s="11">
        <v>78927</v>
      </c>
      <c r="R250" s="10">
        <v>0</v>
      </c>
      <c r="S250" s="11">
        <v>0</v>
      </c>
      <c r="T250" s="35">
        <v>0</v>
      </c>
      <c r="U250" s="36">
        <v>0</v>
      </c>
      <c r="V250" s="37">
        <v>0</v>
      </c>
      <c r="W250" s="38">
        <v>0</v>
      </c>
      <c r="X250" s="10">
        <v>238765.89461127325</v>
      </c>
      <c r="Y250" s="11">
        <v>235634.03449286069</v>
      </c>
      <c r="Z250" s="10">
        <v>248295</v>
      </c>
      <c r="AA250" s="11">
        <v>247665</v>
      </c>
      <c r="AB250" s="17">
        <v>2.1999999999999999E-2</v>
      </c>
      <c r="AC250" s="18">
        <v>2.81E-2</v>
      </c>
      <c r="AD250" s="17">
        <v>0.24</v>
      </c>
      <c r="AE250" s="18">
        <v>0.24</v>
      </c>
      <c r="AF250" s="10">
        <v>59591</v>
      </c>
      <c r="AG250" s="11">
        <v>59440</v>
      </c>
      <c r="AH250" s="10">
        <v>0</v>
      </c>
      <c r="AI250" s="11">
        <v>0</v>
      </c>
      <c r="AJ250" s="19">
        <v>0</v>
      </c>
      <c r="AK250" s="20">
        <v>0</v>
      </c>
      <c r="AL250" s="21">
        <v>0</v>
      </c>
      <c r="AM250" s="22">
        <v>0</v>
      </c>
      <c r="AN250" s="10">
        <v>252739.94200000001</v>
      </c>
      <c r="AO250" s="11">
        <v>276415.52170208807</v>
      </c>
      <c r="AP250" s="10">
        <v>272362</v>
      </c>
      <c r="AQ250" s="11">
        <v>281882</v>
      </c>
      <c r="AR250" s="17">
        <v>4.2700000000000002E-2</v>
      </c>
      <c r="AS250" s="18">
        <v>1.09E-2</v>
      </c>
      <c r="AT250" s="17">
        <v>0.28000000000000003</v>
      </c>
      <c r="AU250" s="18">
        <v>0.28000000000000003</v>
      </c>
      <c r="AV250" s="10">
        <v>76261</v>
      </c>
      <c r="AW250" s="11">
        <v>78927</v>
      </c>
      <c r="AX250" s="10">
        <v>0</v>
      </c>
      <c r="AY250" s="11">
        <v>0</v>
      </c>
      <c r="AZ250" s="35">
        <v>0</v>
      </c>
      <c r="BA250" s="36">
        <v>0</v>
      </c>
      <c r="BB250" s="37">
        <v>0</v>
      </c>
      <c r="BC250" s="38">
        <v>0</v>
      </c>
      <c r="BD250" s="10">
        <v>266618.48147306452</v>
      </c>
      <c r="BE250" s="11">
        <v>263640.15510248474</v>
      </c>
      <c r="BF250" s="10">
        <v>277259</v>
      </c>
      <c r="BG250" s="11">
        <v>277101</v>
      </c>
      <c r="BH250" s="17">
        <v>2.1999999999999999E-2</v>
      </c>
      <c r="BI250" s="18">
        <v>2.81E-2</v>
      </c>
      <c r="BJ250" s="17">
        <v>0.28000000000000003</v>
      </c>
      <c r="BK250" s="18">
        <v>0.28000000000000003</v>
      </c>
      <c r="BL250" s="10">
        <v>77633</v>
      </c>
      <c r="BM250" s="11">
        <v>77588</v>
      </c>
      <c r="BN250" s="10">
        <v>0</v>
      </c>
      <c r="BO250" s="11">
        <v>0</v>
      </c>
      <c r="BP250" s="77">
        <f t="shared" si="39"/>
        <v>0</v>
      </c>
    </row>
    <row r="251" spans="1:68">
      <c r="A251" s="3" t="s">
        <v>493</v>
      </c>
      <c r="B251" s="3" t="s">
        <v>494</v>
      </c>
      <c r="C251" s="3" t="str">
        <f t="shared" si="38"/>
        <v>27001 - Steilacoom Hist.</v>
      </c>
      <c r="D251" s="19">
        <v>0</v>
      </c>
      <c r="E251" s="20">
        <v>0</v>
      </c>
      <c r="F251" s="21">
        <v>7125000</v>
      </c>
      <c r="G251" s="22">
        <v>7125000</v>
      </c>
      <c r="H251" s="10">
        <v>25046776.495999999</v>
      </c>
      <c r="I251" s="11">
        <v>28178307.723449498</v>
      </c>
      <c r="J251" s="10">
        <v>26991317</v>
      </c>
      <c r="K251" s="11">
        <v>28735557</v>
      </c>
      <c r="L251" s="17">
        <v>4.2700000000000002E-2</v>
      </c>
      <c r="M251" s="18">
        <v>1.09E-2</v>
      </c>
      <c r="N251" s="17">
        <v>0.2893</v>
      </c>
      <c r="O251" s="18">
        <v>0.2893</v>
      </c>
      <c r="P251" s="10">
        <v>7854863</v>
      </c>
      <c r="Q251" s="11">
        <v>8362462</v>
      </c>
      <c r="R251" s="10">
        <v>0</v>
      </c>
      <c r="S251" s="11">
        <v>0</v>
      </c>
      <c r="T251" s="35">
        <v>0</v>
      </c>
      <c r="U251" s="36">
        <v>0</v>
      </c>
      <c r="V251" s="37">
        <v>6200623</v>
      </c>
      <c r="W251" s="38">
        <v>6485628</v>
      </c>
      <c r="X251" s="10">
        <v>23776676.453766581</v>
      </c>
      <c r="Y251" s="11">
        <v>24605790.787009977</v>
      </c>
      <c r="Z251" s="10">
        <v>24725606</v>
      </c>
      <c r="AA251" s="11">
        <v>25862092</v>
      </c>
      <c r="AB251" s="17">
        <v>2.1999999999999999E-2</v>
      </c>
      <c r="AC251" s="18">
        <v>2.81E-2</v>
      </c>
      <c r="AD251" s="17">
        <v>0.24929999999999999</v>
      </c>
      <c r="AE251" s="18">
        <v>0.24929999999999999</v>
      </c>
      <c r="AF251" s="10">
        <v>6200623</v>
      </c>
      <c r="AG251" s="11">
        <v>6485628</v>
      </c>
      <c r="AH251" s="10">
        <v>0</v>
      </c>
      <c r="AI251" s="11">
        <v>0</v>
      </c>
      <c r="AJ251" s="19">
        <v>0</v>
      </c>
      <c r="AK251" s="20">
        <v>0</v>
      </c>
      <c r="AL251" s="21">
        <v>7125000</v>
      </c>
      <c r="AM251" s="22">
        <v>7125000</v>
      </c>
      <c r="AN251" s="10">
        <v>25046776.495999999</v>
      </c>
      <c r="AO251" s="11">
        <v>28178307.723449498</v>
      </c>
      <c r="AP251" s="10">
        <v>26991317</v>
      </c>
      <c r="AQ251" s="11">
        <v>28735557</v>
      </c>
      <c r="AR251" s="17">
        <v>4.2700000000000002E-2</v>
      </c>
      <c r="AS251" s="18">
        <v>1.09E-2</v>
      </c>
      <c r="AT251" s="17">
        <v>0.2893</v>
      </c>
      <c r="AU251" s="18">
        <v>0.2893</v>
      </c>
      <c r="AV251" s="10">
        <v>7854863</v>
      </c>
      <c r="AW251" s="11">
        <v>8362462</v>
      </c>
      <c r="AX251" s="10">
        <v>0</v>
      </c>
      <c r="AY251" s="11">
        <v>0</v>
      </c>
      <c r="AZ251" s="35">
        <v>0</v>
      </c>
      <c r="BA251" s="36">
        <v>0</v>
      </c>
      <c r="BB251" s="37">
        <v>7125000</v>
      </c>
      <c r="BC251" s="38">
        <v>7125000</v>
      </c>
      <c r="BD251" s="10">
        <v>27690217.891817309</v>
      </c>
      <c r="BE251" s="11">
        <v>28561208.009984933</v>
      </c>
      <c r="BF251" s="10">
        <v>28795338</v>
      </c>
      <c r="BG251" s="11">
        <v>30019461</v>
      </c>
      <c r="BH251" s="17">
        <v>2.1999999999999999E-2</v>
      </c>
      <c r="BI251" s="18">
        <v>2.81E-2</v>
      </c>
      <c r="BJ251" s="17">
        <v>0.2893</v>
      </c>
      <c r="BK251" s="18">
        <v>0.2893</v>
      </c>
      <c r="BL251" s="10">
        <v>8379859</v>
      </c>
      <c r="BM251" s="11">
        <v>8736097</v>
      </c>
      <c r="BN251" s="10">
        <v>0</v>
      </c>
      <c r="BO251" s="11">
        <v>0</v>
      </c>
      <c r="BP251" s="77">
        <f t="shared" si="39"/>
        <v>-924377</v>
      </c>
    </row>
    <row r="252" spans="1:68">
      <c r="A252" s="3" t="s">
        <v>495</v>
      </c>
      <c r="B252" s="3" t="s">
        <v>496</v>
      </c>
      <c r="C252" s="3" t="str">
        <f t="shared" si="38"/>
        <v>38304 - Steptoe</v>
      </c>
      <c r="D252" s="19">
        <v>31550</v>
      </c>
      <c r="E252" s="20">
        <v>31416</v>
      </c>
      <c r="F252" s="21">
        <v>110000</v>
      </c>
      <c r="G252" s="22">
        <v>110000</v>
      </c>
      <c r="H252" s="10">
        <v>597902.97600000002</v>
      </c>
      <c r="I252" s="11">
        <v>644670.64279426285</v>
      </c>
      <c r="J252" s="10">
        <v>644322</v>
      </c>
      <c r="K252" s="11">
        <v>657420</v>
      </c>
      <c r="L252" s="17">
        <v>4.2700000000000002E-2</v>
      </c>
      <c r="M252" s="18">
        <v>1.09E-2</v>
      </c>
      <c r="N252" s="17">
        <v>0.36420000000000002</v>
      </c>
      <c r="O252" s="18">
        <v>0.36420000000000002</v>
      </c>
      <c r="P252" s="10">
        <v>262248</v>
      </c>
      <c r="Q252" s="11">
        <v>267579</v>
      </c>
      <c r="R252" s="10">
        <v>31550.226999999999</v>
      </c>
      <c r="S252" s="11">
        <v>31415.504000000001</v>
      </c>
      <c r="T252" s="35">
        <v>22717</v>
      </c>
      <c r="U252" s="36">
        <v>20306</v>
      </c>
      <c r="V252" s="37">
        <v>110000</v>
      </c>
      <c r="W252" s="38">
        <v>110000</v>
      </c>
      <c r="X252" s="10">
        <v>549163.03781311656</v>
      </c>
      <c r="Y252" s="11">
        <v>538871.46093331114</v>
      </c>
      <c r="Z252" s="10">
        <v>571080</v>
      </c>
      <c r="AA252" s="11">
        <v>566385</v>
      </c>
      <c r="AB252" s="17">
        <v>2.1999999999999999E-2</v>
      </c>
      <c r="AC252" s="18">
        <v>2.81E-2</v>
      </c>
      <c r="AD252" s="17">
        <v>0.32419999999999999</v>
      </c>
      <c r="AE252" s="18">
        <v>0.32419999999999999</v>
      </c>
      <c r="AF252" s="10">
        <v>206909</v>
      </c>
      <c r="AG252" s="11">
        <v>205208</v>
      </c>
      <c r="AH252" s="10">
        <v>22716.942999999999</v>
      </c>
      <c r="AI252" s="11">
        <v>20305.510999999999</v>
      </c>
      <c r="AJ252" s="19">
        <v>31550</v>
      </c>
      <c r="AK252" s="20">
        <v>31416</v>
      </c>
      <c r="AL252" s="21">
        <v>110000</v>
      </c>
      <c r="AM252" s="22">
        <v>110000</v>
      </c>
      <c r="AN252" s="10">
        <v>597902.97600000002</v>
      </c>
      <c r="AO252" s="11">
        <v>644670.64279426285</v>
      </c>
      <c r="AP252" s="10">
        <v>644322</v>
      </c>
      <c r="AQ252" s="11">
        <v>657420</v>
      </c>
      <c r="AR252" s="17">
        <v>4.2700000000000002E-2</v>
      </c>
      <c r="AS252" s="18">
        <v>1.09E-2</v>
      </c>
      <c r="AT252" s="17">
        <v>0.36420000000000002</v>
      </c>
      <c r="AU252" s="18">
        <v>0.36420000000000002</v>
      </c>
      <c r="AV252" s="10">
        <v>262248</v>
      </c>
      <c r="AW252" s="11">
        <v>267579</v>
      </c>
      <c r="AX252" s="10">
        <v>31550.226999999999</v>
      </c>
      <c r="AY252" s="11">
        <v>31415.504000000001</v>
      </c>
      <c r="AZ252" s="35">
        <v>28336</v>
      </c>
      <c r="BA252" s="36">
        <v>25528</v>
      </c>
      <c r="BB252" s="37">
        <v>110000</v>
      </c>
      <c r="BC252" s="38">
        <v>110000</v>
      </c>
      <c r="BD252" s="10">
        <v>608600.21862286446</v>
      </c>
      <c r="BE252" s="11">
        <v>598699.01367867761</v>
      </c>
      <c r="BF252" s="10">
        <v>632890</v>
      </c>
      <c r="BG252" s="11">
        <v>629267</v>
      </c>
      <c r="BH252" s="17">
        <v>2.1999999999999999E-2</v>
      </c>
      <c r="BI252" s="18">
        <v>2.81E-2</v>
      </c>
      <c r="BJ252" s="17">
        <v>0.36420000000000002</v>
      </c>
      <c r="BK252" s="18">
        <v>0.36420000000000002</v>
      </c>
      <c r="BL252" s="10">
        <v>257596</v>
      </c>
      <c r="BM252" s="11">
        <v>256120</v>
      </c>
      <c r="BN252" s="10">
        <v>28336.338</v>
      </c>
      <c r="BO252" s="11">
        <v>25528.417000000001</v>
      </c>
      <c r="BP252" s="77">
        <f t="shared" si="39"/>
        <v>0</v>
      </c>
    </row>
    <row r="253" spans="1:68">
      <c r="A253" s="3" t="s">
        <v>497</v>
      </c>
      <c r="B253" s="3" t="s">
        <v>498</v>
      </c>
      <c r="C253" s="3" t="str">
        <f t="shared" si="38"/>
        <v>30303 - Stevenson-Carson</v>
      </c>
      <c r="D253" s="19">
        <v>0</v>
      </c>
      <c r="E253" s="20">
        <v>0</v>
      </c>
      <c r="F253" s="21">
        <v>0</v>
      </c>
      <c r="G253" s="22">
        <v>0</v>
      </c>
      <c r="H253" s="10">
        <v>9128578.9173006937</v>
      </c>
      <c r="I253" s="11">
        <v>10200123.812377607</v>
      </c>
      <c r="J253" s="10">
        <v>9837289</v>
      </c>
      <c r="K253" s="11">
        <v>10401840</v>
      </c>
      <c r="L253" s="17">
        <v>4.2700000000000002E-2</v>
      </c>
      <c r="M253" s="18">
        <v>1.09E-2</v>
      </c>
      <c r="N253" s="17">
        <v>0.28000000000000003</v>
      </c>
      <c r="O253" s="18">
        <v>0.28000000000000003</v>
      </c>
      <c r="P253" s="10">
        <v>2650835</v>
      </c>
      <c r="Q253" s="11">
        <v>2802963</v>
      </c>
      <c r="R253" s="10">
        <v>0</v>
      </c>
      <c r="S253" s="11">
        <v>36132.868999999999</v>
      </c>
      <c r="T253" s="35">
        <v>0</v>
      </c>
      <c r="U253" s="36">
        <v>0</v>
      </c>
      <c r="V253" s="37">
        <v>0</v>
      </c>
      <c r="W253" s="38">
        <v>0</v>
      </c>
      <c r="X253" s="10">
        <v>8648920.0158962626</v>
      </c>
      <c r="Y253" s="11">
        <v>8752772.0080087557</v>
      </c>
      <c r="Z253" s="10">
        <v>8994099</v>
      </c>
      <c r="AA253" s="11">
        <v>9199663</v>
      </c>
      <c r="AB253" s="17">
        <v>2.1999999999999999E-2</v>
      </c>
      <c r="AC253" s="18">
        <v>2.81E-2</v>
      </c>
      <c r="AD253" s="17">
        <v>0.24</v>
      </c>
      <c r="AE253" s="18">
        <v>0.24</v>
      </c>
      <c r="AF253" s="10">
        <v>2077391</v>
      </c>
      <c r="AG253" s="11">
        <v>2124870</v>
      </c>
      <c r="AH253" s="10">
        <v>24370.699000000001</v>
      </c>
      <c r="AI253" s="11">
        <v>14289.078</v>
      </c>
      <c r="AJ253" s="19">
        <v>0</v>
      </c>
      <c r="AK253" s="20">
        <v>0</v>
      </c>
      <c r="AL253" s="21">
        <v>0</v>
      </c>
      <c r="AM253" s="22">
        <v>0</v>
      </c>
      <c r="AN253" s="10">
        <v>9128578.9173006937</v>
      </c>
      <c r="AO253" s="11">
        <v>10200123.812377607</v>
      </c>
      <c r="AP253" s="10">
        <v>9837289</v>
      </c>
      <c r="AQ253" s="11">
        <v>10401840</v>
      </c>
      <c r="AR253" s="17">
        <v>4.2700000000000002E-2</v>
      </c>
      <c r="AS253" s="18">
        <v>1.09E-2</v>
      </c>
      <c r="AT253" s="17">
        <v>0.28000000000000003</v>
      </c>
      <c r="AU253" s="18">
        <v>0.28000000000000003</v>
      </c>
      <c r="AV253" s="10">
        <v>2650835</v>
      </c>
      <c r="AW253" s="11">
        <v>2802963</v>
      </c>
      <c r="AX253" s="10">
        <v>0</v>
      </c>
      <c r="AY253" s="11">
        <v>36132.868999999999</v>
      </c>
      <c r="AZ253" s="35">
        <v>0</v>
      </c>
      <c r="BA253" s="36">
        <v>0</v>
      </c>
      <c r="BB253" s="37">
        <v>0</v>
      </c>
      <c r="BC253" s="38">
        <v>0</v>
      </c>
      <c r="BD253" s="10">
        <v>9868278.399477832</v>
      </c>
      <c r="BE253" s="11">
        <v>9982056.4969687629</v>
      </c>
      <c r="BF253" s="10">
        <v>10262122</v>
      </c>
      <c r="BG253" s="11">
        <v>10491712</v>
      </c>
      <c r="BH253" s="17">
        <v>2.1999999999999999E-2</v>
      </c>
      <c r="BI253" s="18">
        <v>2.81E-2</v>
      </c>
      <c r="BJ253" s="17">
        <v>0.28000000000000003</v>
      </c>
      <c r="BK253" s="18">
        <v>0.28000000000000003</v>
      </c>
      <c r="BL253" s="10">
        <v>2765314</v>
      </c>
      <c r="BM253" s="11">
        <v>2827181</v>
      </c>
      <c r="BN253" s="10">
        <v>31093.512999999999</v>
      </c>
      <c r="BO253" s="11">
        <v>19334.811000000002</v>
      </c>
      <c r="BP253" s="77">
        <f t="shared" si="39"/>
        <v>0</v>
      </c>
    </row>
    <row r="254" spans="1:68">
      <c r="A254" s="3" t="s">
        <v>499</v>
      </c>
      <c r="B254" s="3" t="s">
        <v>500</v>
      </c>
      <c r="C254" s="3" t="str">
        <f t="shared" si="38"/>
        <v>31311 - Sultan</v>
      </c>
      <c r="D254" s="19">
        <v>1046452</v>
      </c>
      <c r="E254" s="20">
        <v>1113026</v>
      </c>
      <c r="F254" s="21">
        <v>4440804</v>
      </c>
      <c r="G254" s="22">
        <v>4440804</v>
      </c>
      <c r="H254" s="10">
        <v>18510201.268743645</v>
      </c>
      <c r="I254" s="11">
        <v>20382584.343598101</v>
      </c>
      <c r="J254" s="10">
        <v>19947266</v>
      </c>
      <c r="K254" s="11">
        <v>20785667</v>
      </c>
      <c r="L254" s="17">
        <v>4.2700000000000002E-2</v>
      </c>
      <c r="M254" s="18">
        <v>1.09E-2</v>
      </c>
      <c r="N254" s="17">
        <v>0.28000000000000003</v>
      </c>
      <c r="O254" s="18">
        <v>0.28000000000000003</v>
      </c>
      <c r="P254" s="10">
        <v>5583168</v>
      </c>
      <c r="Q254" s="11">
        <v>5817834</v>
      </c>
      <c r="R254" s="10">
        <v>1046451.644</v>
      </c>
      <c r="S254" s="11">
        <v>1113026.4750000001</v>
      </c>
      <c r="T254" s="35">
        <v>818138</v>
      </c>
      <c r="U254" s="36">
        <v>825842</v>
      </c>
      <c r="V254" s="37">
        <v>3454966.8619999997</v>
      </c>
      <c r="W254" s="38">
        <v>3550245.1310000001</v>
      </c>
      <c r="X254" s="10">
        <v>17127626.908837248</v>
      </c>
      <c r="Y254" s="11">
        <v>17354376.938401952</v>
      </c>
      <c r="Z254" s="10">
        <v>17811192</v>
      </c>
      <c r="AA254" s="11">
        <v>18240442</v>
      </c>
      <c r="AB254" s="17">
        <v>2.1999999999999999E-2</v>
      </c>
      <c r="AC254" s="18">
        <v>2.81E-2</v>
      </c>
      <c r="AD254" s="17">
        <v>0.24</v>
      </c>
      <c r="AE254" s="18">
        <v>0.24</v>
      </c>
      <c r="AF254" s="10">
        <v>4273105</v>
      </c>
      <c r="AG254" s="11">
        <v>4376087</v>
      </c>
      <c r="AH254" s="10">
        <v>818138.13800000004</v>
      </c>
      <c r="AI254" s="11">
        <v>825841.86899999995</v>
      </c>
      <c r="AJ254" s="19">
        <v>1046452</v>
      </c>
      <c r="AK254" s="20">
        <v>1113026</v>
      </c>
      <c r="AL254" s="21">
        <v>4440804</v>
      </c>
      <c r="AM254" s="22">
        <v>4440804</v>
      </c>
      <c r="AN254" s="10">
        <v>18510201.268743645</v>
      </c>
      <c r="AO254" s="11">
        <v>20382584.343598101</v>
      </c>
      <c r="AP254" s="10">
        <v>19947266</v>
      </c>
      <c r="AQ254" s="11">
        <v>20785667</v>
      </c>
      <c r="AR254" s="17">
        <v>4.2700000000000002E-2</v>
      </c>
      <c r="AS254" s="18">
        <v>1.09E-2</v>
      </c>
      <c r="AT254" s="17">
        <v>0.28000000000000003</v>
      </c>
      <c r="AU254" s="18">
        <v>0.28000000000000003</v>
      </c>
      <c r="AV254" s="10">
        <v>5583168</v>
      </c>
      <c r="AW254" s="11">
        <v>5817834</v>
      </c>
      <c r="AX254" s="10">
        <v>1046451.644</v>
      </c>
      <c r="AY254" s="11">
        <v>1113026.4750000001</v>
      </c>
      <c r="AZ254" s="35">
        <v>1088956</v>
      </c>
      <c r="BA254" s="36">
        <v>1100948</v>
      </c>
      <c r="BB254" s="37">
        <v>4440804</v>
      </c>
      <c r="BC254" s="38">
        <v>4440804</v>
      </c>
      <c r="BD254" s="10">
        <v>19700917.781539544</v>
      </c>
      <c r="BE254" s="11">
        <v>19948033.319849048</v>
      </c>
      <c r="BF254" s="10">
        <v>20487184</v>
      </c>
      <c r="BG254" s="11">
        <v>20966523</v>
      </c>
      <c r="BH254" s="17">
        <v>2.1999999999999999E-2</v>
      </c>
      <c r="BI254" s="18">
        <v>2.81E-2</v>
      </c>
      <c r="BJ254" s="17">
        <v>0.28000000000000003</v>
      </c>
      <c r="BK254" s="18">
        <v>0.28000000000000003</v>
      </c>
      <c r="BL254" s="10">
        <v>5734290</v>
      </c>
      <c r="BM254" s="11">
        <v>5868454</v>
      </c>
      <c r="BN254" s="10">
        <v>1088956.1569999999</v>
      </c>
      <c r="BO254" s="11">
        <v>1100947.7490000001</v>
      </c>
      <c r="BP254" s="77">
        <f t="shared" si="39"/>
        <v>-985837.13800000027</v>
      </c>
    </row>
    <row r="255" spans="1:68">
      <c r="A255" s="3" t="s">
        <v>501</v>
      </c>
      <c r="B255" s="3" t="s">
        <v>502</v>
      </c>
      <c r="C255" s="3" t="str">
        <f t="shared" si="38"/>
        <v>33202 - Summit Valley</v>
      </c>
      <c r="D255" s="19">
        <v>89686</v>
      </c>
      <c r="E255" s="20">
        <v>96011</v>
      </c>
      <c r="F255" s="21">
        <v>68500</v>
      </c>
      <c r="G255" s="22">
        <v>68500</v>
      </c>
      <c r="H255" s="10">
        <v>869344.73270093394</v>
      </c>
      <c r="I255" s="11">
        <v>983768.05312390102</v>
      </c>
      <c r="J255" s="10">
        <v>936837</v>
      </c>
      <c r="K255" s="11">
        <v>1003223</v>
      </c>
      <c r="L255" s="17">
        <v>4.2700000000000002E-2</v>
      </c>
      <c r="M255" s="18">
        <v>1.09E-2</v>
      </c>
      <c r="N255" s="17">
        <v>0.28000000000000003</v>
      </c>
      <c r="O255" s="18">
        <v>0.28000000000000003</v>
      </c>
      <c r="P255" s="10">
        <v>356407</v>
      </c>
      <c r="Q255" s="11">
        <v>381663</v>
      </c>
      <c r="R255" s="10">
        <v>99471.048999999999</v>
      </c>
      <c r="S255" s="11">
        <v>109848.61500000001</v>
      </c>
      <c r="T255" s="35">
        <v>76262</v>
      </c>
      <c r="U255" s="36">
        <v>80724</v>
      </c>
      <c r="V255" s="37">
        <v>68500</v>
      </c>
      <c r="W255" s="38">
        <v>68500</v>
      </c>
      <c r="X255" s="10">
        <v>798241.8876112107</v>
      </c>
      <c r="Y255" s="11">
        <v>827266.83519779588</v>
      </c>
      <c r="Z255" s="10">
        <v>830100</v>
      </c>
      <c r="AA255" s="11">
        <v>869505</v>
      </c>
      <c r="AB255" s="17">
        <v>2.1999999999999999E-2</v>
      </c>
      <c r="AC255" s="18">
        <v>2.81E-2</v>
      </c>
      <c r="AD255" s="17">
        <v>0.24</v>
      </c>
      <c r="AE255" s="18">
        <v>0.24</v>
      </c>
      <c r="AF255" s="10">
        <v>270686</v>
      </c>
      <c r="AG255" s="11">
        <v>283536</v>
      </c>
      <c r="AH255" s="10">
        <v>76261.986999999994</v>
      </c>
      <c r="AI255" s="11">
        <v>80723.561000000002</v>
      </c>
      <c r="AJ255" s="19">
        <v>89686</v>
      </c>
      <c r="AK255" s="20">
        <v>96011</v>
      </c>
      <c r="AL255" s="21">
        <v>68500</v>
      </c>
      <c r="AM255" s="22">
        <v>68500</v>
      </c>
      <c r="AN255" s="10">
        <v>869344.73270093394</v>
      </c>
      <c r="AO255" s="11">
        <v>983768.05312390102</v>
      </c>
      <c r="AP255" s="10">
        <v>936837</v>
      </c>
      <c r="AQ255" s="11">
        <v>1003223</v>
      </c>
      <c r="AR255" s="17">
        <v>4.2700000000000002E-2</v>
      </c>
      <c r="AS255" s="18">
        <v>1.09E-2</v>
      </c>
      <c r="AT255" s="17">
        <v>0.28000000000000003</v>
      </c>
      <c r="AU255" s="18">
        <v>0.28000000000000003</v>
      </c>
      <c r="AV255" s="10">
        <v>356407</v>
      </c>
      <c r="AW255" s="11">
        <v>381663</v>
      </c>
      <c r="AX255" s="10">
        <v>99471.048999999999</v>
      </c>
      <c r="AY255" s="11">
        <v>109848.61500000001</v>
      </c>
      <c r="AZ255" s="35">
        <v>94447</v>
      </c>
      <c r="BA255" s="36">
        <v>96420</v>
      </c>
      <c r="BB255" s="37">
        <v>68500</v>
      </c>
      <c r="BC255" s="38">
        <v>68500</v>
      </c>
      <c r="BD255" s="10">
        <v>945980.6903635246</v>
      </c>
      <c r="BE255" s="11">
        <v>976619.42622087884</v>
      </c>
      <c r="BF255" s="10">
        <v>983735</v>
      </c>
      <c r="BG255" s="11">
        <v>1026483</v>
      </c>
      <c r="BH255" s="17">
        <v>2.1999999999999999E-2</v>
      </c>
      <c r="BI255" s="18">
        <v>2.81E-2</v>
      </c>
      <c r="BJ255" s="17">
        <v>0.28000000000000003</v>
      </c>
      <c r="BK255" s="18">
        <v>0.28000000000000003</v>
      </c>
      <c r="BL255" s="10">
        <v>374249</v>
      </c>
      <c r="BM255" s="11">
        <v>390512</v>
      </c>
      <c r="BN255" s="10">
        <v>106917.465</v>
      </c>
      <c r="BO255" s="11">
        <v>112582.486</v>
      </c>
      <c r="BP255" s="77">
        <f t="shared" si="39"/>
        <v>0</v>
      </c>
    </row>
    <row r="256" spans="1:68">
      <c r="A256" s="3" t="s">
        <v>503</v>
      </c>
      <c r="B256" s="3" t="s">
        <v>504</v>
      </c>
      <c r="C256" s="3" t="str">
        <f t="shared" si="38"/>
        <v>27320 - Sumner</v>
      </c>
      <c r="D256" s="19">
        <v>1652000</v>
      </c>
      <c r="E256" s="20">
        <v>1694322</v>
      </c>
      <c r="F256" s="21">
        <v>21000000</v>
      </c>
      <c r="G256" s="22">
        <v>21000000</v>
      </c>
      <c r="H256" s="10">
        <v>77971290.699148223</v>
      </c>
      <c r="I256" s="11">
        <v>84790231.86197871</v>
      </c>
      <c r="J256" s="10">
        <v>84024698</v>
      </c>
      <c r="K256" s="11">
        <v>86467029</v>
      </c>
      <c r="L256" s="17">
        <v>4.2700000000000002E-2</v>
      </c>
      <c r="M256" s="18">
        <v>1.09E-2</v>
      </c>
      <c r="N256" s="17">
        <v>0.28860000000000002</v>
      </c>
      <c r="O256" s="18">
        <v>0.28860000000000002</v>
      </c>
      <c r="P256" s="10">
        <v>23204538</v>
      </c>
      <c r="Q256" s="11">
        <v>23879020</v>
      </c>
      <c r="R256" s="10">
        <v>1652000.1880000001</v>
      </c>
      <c r="S256" s="11">
        <v>1694322.4240000001</v>
      </c>
      <c r="T256" s="35">
        <v>1283509</v>
      </c>
      <c r="U256" s="36">
        <v>1380400</v>
      </c>
      <c r="V256" s="37">
        <v>16514255.596000001</v>
      </c>
      <c r="W256" s="38">
        <v>17120041.737</v>
      </c>
      <c r="X256" s="10">
        <v>71944717.325235471</v>
      </c>
      <c r="Y256" s="11">
        <v>73992041.302671492</v>
      </c>
      <c r="Z256" s="10">
        <v>74816039</v>
      </c>
      <c r="AA256" s="11">
        <v>77769862</v>
      </c>
      <c r="AB256" s="17">
        <v>2.1999999999999999E-2</v>
      </c>
      <c r="AC256" s="18">
        <v>2.81E-2</v>
      </c>
      <c r="AD256" s="17">
        <v>0.24859999999999999</v>
      </c>
      <c r="AE256" s="18">
        <v>0.24859999999999999</v>
      </c>
      <c r="AF256" s="10">
        <v>17797765</v>
      </c>
      <c r="AG256" s="11">
        <v>18500442</v>
      </c>
      <c r="AH256" s="10">
        <v>1283509.4040000001</v>
      </c>
      <c r="AI256" s="11">
        <v>1380400.263</v>
      </c>
      <c r="AJ256" s="19">
        <v>1652000</v>
      </c>
      <c r="AK256" s="20">
        <v>1694322</v>
      </c>
      <c r="AL256" s="21">
        <v>21000000</v>
      </c>
      <c r="AM256" s="22">
        <v>21000000</v>
      </c>
      <c r="AN256" s="10">
        <v>77971290.699148223</v>
      </c>
      <c r="AO256" s="11">
        <v>84790231.86197871</v>
      </c>
      <c r="AP256" s="10">
        <v>84024698</v>
      </c>
      <c r="AQ256" s="11">
        <v>86467029</v>
      </c>
      <c r="AR256" s="17">
        <v>4.2700000000000002E-2</v>
      </c>
      <c r="AS256" s="18">
        <v>1.09E-2</v>
      </c>
      <c r="AT256" s="17">
        <v>0.28860000000000002</v>
      </c>
      <c r="AU256" s="18">
        <v>0.28860000000000002</v>
      </c>
      <c r="AV256" s="10">
        <v>23204538</v>
      </c>
      <c r="AW256" s="11">
        <v>23879020</v>
      </c>
      <c r="AX256" s="10">
        <v>1652000.1880000001</v>
      </c>
      <c r="AY256" s="11">
        <v>1694322.4240000001</v>
      </c>
      <c r="AZ256" s="35">
        <v>1688990</v>
      </c>
      <c r="BA256" s="36">
        <v>1809504</v>
      </c>
      <c r="BB256" s="37">
        <v>21000000</v>
      </c>
      <c r="BC256" s="38">
        <v>21000000</v>
      </c>
      <c r="BD256" s="10">
        <v>82429736.683006495</v>
      </c>
      <c r="BE256" s="11">
        <v>84554956.255040556</v>
      </c>
      <c r="BF256" s="10">
        <v>85719516</v>
      </c>
      <c r="BG256" s="11">
        <v>88872089</v>
      </c>
      <c r="BH256" s="17">
        <v>2.1999999999999999E-2</v>
      </c>
      <c r="BI256" s="18">
        <v>2.81E-2</v>
      </c>
      <c r="BJ256" s="17">
        <v>0.28860000000000002</v>
      </c>
      <c r="BK256" s="18">
        <v>0.28860000000000002</v>
      </c>
      <c r="BL256" s="10">
        <v>23672584</v>
      </c>
      <c r="BM256" s="11">
        <v>24543209</v>
      </c>
      <c r="BN256" s="10">
        <v>1688990.0719999999</v>
      </c>
      <c r="BO256" s="11">
        <v>1809504.2250000001</v>
      </c>
      <c r="BP256" s="77">
        <f t="shared" si="39"/>
        <v>-4485744.4039999992</v>
      </c>
    </row>
    <row r="257" spans="1:68">
      <c r="A257" s="3" t="s">
        <v>505</v>
      </c>
      <c r="B257" s="3" t="s">
        <v>506</v>
      </c>
      <c r="C257" s="3" t="str">
        <f t="shared" si="38"/>
        <v>39201 - Sunnyside</v>
      </c>
      <c r="D257" s="19">
        <v>8496585</v>
      </c>
      <c r="E257" s="20">
        <v>8431556</v>
      </c>
      <c r="F257" s="21">
        <v>2040653</v>
      </c>
      <c r="G257" s="22">
        <v>2040653</v>
      </c>
      <c r="H257" s="10">
        <v>71114842.157741413</v>
      </c>
      <c r="I257" s="11">
        <v>76942883.809605554</v>
      </c>
      <c r="J257" s="10">
        <v>76635940</v>
      </c>
      <c r="K257" s="11">
        <v>78464494</v>
      </c>
      <c r="L257" s="17">
        <v>4.2700000000000002E-2</v>
      </c>
      <c r="M257" s="18">
        <v>1.09E-2</v>
      </c>
      <c r="N257" s="17">
        <v>0.28000000000000003</v>
      </c>
      <c r="O257" s="18">
        <v>0.28000000000000003</v>
      </c>
      <c r="P257" s="10">
        <v>21526415</v>
      </c>
      <c r="Q257" s="11">
        <v>22040041</v>
      </c>
      <c r="R257" s="10">
        <v>8529553.75</v>
      </c>
      <c r="S257" s="11">
        <v>8731602.7420000006</v>
      </c>
      <c r="T257" s="35">
        <v>6595072</v>
      </c>
      <c r="U257" s="36">
        <v>6682179</v>
      </c>
      <c r="V257" s="37">
        <v>2040653</v>
      </c>
      <c r="W257" s="38">
        <v>2040653</v>
      </c>
      <c r="X257" s="10">
        <v>65409472.920162633</v>
      </c>
      <c r="Y257" s="11">
        <v>65821496.869369604</v>
      </c>
      <c r="Z257" s="10">
        <v>68019972</v>
      </c>
      <c r="AA257" s="11">
        <v>69182153</v>
      </c>
      <c r="AB257" s="17">
        <v>2.1999999999999999E-2</v>
      </c>
      <c r="AC257" s="18">
        <v>2.81E-2</v>
      </c>
      <c r="AD257" s="17">
        <v>0.24</v>
      </c>
      <c r="AE257" s="18">
        <v>0.24</v>
      </c>
      <c r="AF257" s="10">
        <v>16376794</v>
      </c>
      <c r="AG257" s="11">
        <v>16656606</v>
      </c>
      <c r="AH257" s="10">
        <v>6595071.9670000002</v>
      </c>
      <c r="AI257" s="11">
        <v>6682179.392</v>
      </c>
      <c r="AJ257" s="19">
        <v>8496585</v>
      </c>
      <c r="AK257" s="20">
        <v>8431556</v>
      </c>
      <c r="AL257" s="21">
        <v>2040653</v>
      </c>
      <c r="AM257" s="22">
        <v>2040653</v>
      </c>
      <c r="AN257" s="10">
        <v>71114842.157741413</v>
      </c>
      <c r="AO257" s="11">
        <v>76942883.809605554</v>
      </c>
      <c r="AP257" s="10">
        <v>76635940</v>
      </c>
      <c r="AQ257" s="11">
        <v>78464494</v>
      </c>
      <c r="AR257" s="17">
        <v>4.2700000000000002E-2</v>
      </c>
      <c r="AS257" s="18">
        <v>1.09E-2</v>
      </c>
      <c r="AT257" s="17">
        <v>0.28000000000000003</v>
      </c>
      <c r="AU257" s="18">
        <v>0.28000000000000003</v>
      </c>
      <c r="AV257" s="10">
        <v>21526415</v>
      </c>
      <c r="AW257" s="11">
        <v>22040041</v>
      </c>
      <c r="AX257" s="10">
        <v>8529553.75</v>
      </c>
      <c r="AY257" s="11">
        <v>8731602.7420000006</v>
      </c>
      <c r="AZ257" s="35">
        <v>8322360</v>
      </c>
      <c r="BA257" s="36">
        <v>8178847</v>
      </c>
      <c r="BB257" s="37">
        <v>2040653</v>
      </c>
      <c r="BC257" s="38">
        <v>2040653</v>
      </c>
      <c r="BD257" s="10">
        <v>73920440.647988081</v>
      </c>
      <c r="BE257" s="11">
        <v>74394713.220862329</v>
      </c>
      <c r="BF257" s="10">
        <v>76870613</v>
      </c>
      <c r="BG257" s="11">
        <v>78193093</v>
      </c>
      <c r="BH257" s="17">
        <v>2.1999999999999999E-2</v>
      </c>
      <c r="BI257" s="18">
        <v>2.81E-2</v>
      </c>
      <c r="BJ257" s="17">
        <v>0.28000000000000003</v>
      </c>
      <c r="BK257" s="18">
        <v>0.28000000000000003</v>
      </c>
      <c r="BL257" s="10">
        <v>21592333</v>
      </c>
      <c r="BM257" s="11">
        <v>21963807</v>
      </c>
      <c r="BN257" s="10">
        <v>8526784.8059999999</v>
      </c>
      <c r="BO257" s="11">
        <v>8644540.7449999992</v>
      </c>
      <c r="BP257" s="77">
        <f t="shared" si="39"/>
        <v>0</v>
      </c>
    </row>
    <row r="258" spans="1:68">
      <c r="A258" s="3" t="s">
        <v>507</v>
      </c>
      <c r="B258" s="3" t="s">
        <v>508</v>
      </c>
      <c r="C258" s="3" t="str">
        <f t="shared" si="38"/>
        <v>27010 - Tacoma</v>
      </c>
      <c r="D258" s="19">
        <v>9936609</v>
      </c>
      <c r="E258" s="20">
        <v>10060065</v>
      </c>
      <c r="F258" s="21">
        <v>86000000</v>
      </c>
      <c r="G258" s="22">
        <v>86000000</v>
      </c>
      <c r="H258" s="10">
        <v>286399318.57189339</v>
      </c>
      <c r="I258" s="11">
        <v>310356727.20574343</v>
      </c>
      <c r="J258" s="10">
        <v>308634320</v>
      </c>
      <c r="K258" s="11">
        <v>316494290</v>
      </c>
      <c r="L258" s="17">
        <v>4.2700000000000002E-2</v>
      </c>
      <c r="M258" s="18">
        <v>1.09E-2</v>
      </c>
      <c r="N258" s="17">
        <v>0.35470000000000002</v>
      </c>
      <c r="O258" s="18">
        <v>0.35470000000000002</v>
      </c>
      <c r="P258" s="10">
        <v>109408248</v>
      </c>
      <c r="Q258" s="11">
        <v>112194541</v>
      </c>
      <c r="R258" s="10">
        <v>9936609.1270000003</v>
      </c>
      <c r="S258" s="11">
        <v>10060064.867000001</v>
      </c>
      <c r="T258" s="35">
        <v>7803736</v>
      </c>
      <c r="U258" s="36">
        <v>7905753</v>
      </c>
      <c r="V258" s="37">
        <v>78885733.503000006</v>
      </c>
      <c r="W258" s="38">
        <v>81223506.238000005</v>
      </c>
      <c r="X258" s="10">
        <v>265050818.46365145</v>
      </c>
      <c r="Y258" s="11">
        <v>269620294.54424286</v>
      </c>
      <c r="Z258" s="10">
        <v>275629026</v>
      </c>
      <c r="AA258" s="11">
        <v>283386331</v>
      </c>
      <c r="AB258" s="17">
        <v>2.1999999999999999E-2</v>
      </c>
      <c r="AC258" s="18">
        <v>2.81E-2</v>
      </c>
      <c r="AD258" s="17">
        <v>0.31469999999999998</v>
      </c>
      <c r="AE258" s="18">
        <v>0.31469999999999998</v>
      </c>
      <c r="AF258" s="10">
        <v>86689470</v>
      </c>
      <c r="AG258" s="11">
        <v>89129259</v>
      </c>
      <c r="AH258" s="10">
        <v>7803736.4970000004</v>
      </c>
      <c r="AI258" s="11">
        <v>7905752.7620000001</v>
      </c>
      <c r="AJ258" s="19">
        <v>9936609</v>
      </c>
      <c r="AK258" s="20">
        <v>10060065</v>
      </c>
      <c r="AL258" s="21">
        <v>86000000</v>
      </c>
      <c r="AM258" s="22">
        <v>86000000</v>
      </c>
      <c r="AN258" s="10">
        <v>286399318.57189339</v>
      </c>
      <c r="AO258" s="11">
        <v>310356727.20574343</v>
      </c>
      <c r="AP258" s="10">
        <v>308634320</v>
      </c>
      <c r="AQ258" s="11">
        <v>316494290</v>
      </c>
      <c r="AR258" s="17">
        <v>4.2700000000000002E-2</v>
      </c>
      <c r="AS258" s="18">
        <v>1.09E-2</v>
      </c>
      <c r="AT258" s="17">
        <v>0.35470000000000002</v>
      </c>
      <c r="AU258" s="18">
        <v>0.35470000000000002</v>
      </c>
      <c r="AV258" s="10">
        <v>109408248</v>
      </c>
      <c r="AW258" s="11">
        <v>112194541</v>
      </c>
      <c r="AX258" s="10">
        <v>9936609.1270000003</v>
      </c>
      <c r="AY258" s="11">
        <v>10060064.867000001</v>
      </c>
      <c r="AZ258" s="35">
        <v>10063282</v>
      </c>
      <c r="BA258" s="36">
        <v>10189690</v>
      </c>
      <c r="BB258" s="37">
        <v>86000000</v>
      </c>
      <c r="BC258" s="38">
        <v>86000000</v>
      </c>
      <c r="BD258" s="10">
        <v>302099225.1617226</v>
      </c>
      <c r="BE258" s="11">
        <v>306942982.05187303</v>
      </c>
      <c r="BF258" s="10">
        <v>314156038</v>
      </c>
      <c r="BG258" s="11">
        <v>322614608</v>
      </c>
      <c r="BH258" s="17">
        <v>2.1999999999999999E-2</v>
      </c>
      <c r="BI258" s="18">
        <v>2.81E-2</v>
      </c>
      <c r="BJ258" s="17">
        <v>0.35470000000000002</v>
      </c>
      <c r="BK258" s="18">
        <v>0.35470000000000002</v>
      </c>
      <c r="BL258" s="10">
        <v>111365651</v>
      </c>
      <c r="BM258" s="11">
        <v>114364141</v>
      </c>
      <c r="BN258" s="10">
        <v>10063282.379000001</v>
      </c>
      <c r="BO258" s="11">
        <v>10189689.968</v>
      </c>
      <c r="BP258" s="77">
        <f t="shared" si="39"/>
        <v>-7114266.4969999939</v>
      </c>
    </row>
    <row r="259" spans="1:68">
      <c r="A259" s="3" t="s">
        <v>509</v>
      </c>
      <c r="B259" s="3" t="s">
        <v>510</v>
      </c>
      <c r="C259" s="3" t="str">
        <f t="shared" si="38"/>
        <v>14077 - Taholah</v>
      </c>
      <c r="D259" s="19">
        <v>383707</v>
      </c>
      <c r="E259" s="20">
        <v>390684</v>
      </c>
      <c r="F259" s="21">
        <v>150000</v>
      </c>
      <c r="G259" s="22">
        <v>150000</v>
      </c>
      <c r="H259" s="10">
        <v>2757072.8474280317</v>
      </c>
      <c r="I259" s="11">
        <v>2966705.701945289</v>
      </c>
      <c r="J259" s="10">
        <v>2971122</v>
      </c>
      <c r="K259" s="11">
        <v>3025375</v>
      </c>
      <c r="L259" s="17">
        <v>4.2700000000000002E-2</v>
      </c>
      <c r="M259" s="18">
        <v>1.09E-2</v>
      </c>
      <c r="N259" s="17">
        <v>0.28000000000000003</v>
      </c>
      <c r="O259" s="18">
        <v>0.28000000000000003</v>
      </c>
      <c r="P259" s="10">
        <v>831914</v>
      </c>
      <c r="Q259" s="11">
        <v>847105</v>
      </c>
      <c r="R259" s="10">
        <v>383707.06900000002</v>
      </c>
      <c r="S259" s="11">
        <v>390684.18099999998</v>
      </c>
      <c r="T259" s="35">
        <v>294854</v>
      </c>
      <c r="U259" s="36">
        <v>297598</v>
      </c>
      <c r="V259" s="37">
        <v>150000</v>
      </c>
      <c r="W259" s="38">
        <v>150000</v>
      </c>
      <c r="X259" s="10">
        <v>2534511.683613461</v>
      </c>
      <c r="Y259" s="11">
        <v>2535028.0803577644</v>
      </c>
      <c r="Z259" s="10">
        <v>2635664</v>
      </c>
      <c r="AA259" s="11">
        <v>2664459</v>
      </c>
      <c r="AB259" s="17">
        <v>2.1999999999999999E-2</v>
      </c>
      <c r="AC259" s="18">
        <v>2.81E-2</v>
      </c>
      <c r="AD259" s="17">
        <v>0.24</v>
      </c>
      <c r="AE259" s="18">
        <v>0.24</v>
      </c>
      <c r="AF259" s="10">
        <v>632559</v>
      </c>
      <c r="AG259" s="11">
        <v>639470</v>
      </c>
      <c r="AH259" s="10">
        <v>294853.83600000001</v>
      </c>
      <c r="AI259" s="11">
        <v>297597.99800000002</v>
      </c>
      <c r="AJ259" s="19">
        <v>383707</v>
      </c>
      <c r="AK259" s="20">
        <v>390684</v>
      </c>
      <c r="AL259" s="21">
        <v>150000</v>
      </c>
      <c r="AM259" s="22">
        <v>150000</v>
      </c>
      <c r="AN259" s="10">
        <v>2757072.8474280317</v>
      </c>
      <c r="AO259" s="11">
        <v>2966705.701945289</v>
      </c>
      <c r="AP259" s="10">
        <v>2971122</v>
      </c>
      <c r="AQ259" s="11">
        <v>3025375</v>
      </c>
      <c r="AR259" s="17">
        <v>4.2700000000000002E-2</v>
      </c>
      <c r="AS259" s="18">
        <v>1.09E-2</v>
      </c>
      <c r="AT259" s="17">
        <v>0.28000000000000003</v>
      </c>
      <c r="AU259" s="18">
        <v>0.28000000000000003</v>
      </c>
      <c r="AV259" s="10">
        <v>831914</v>
      </c>
      <c r="AW259" s="11">
        <v>847105</v>
      </c>
      <c r="AX259" s="10">
        <v>383707.06900000002</v>
      </c>
      <c r="AY259" s="11">
        <v>390684.18099999998</v>
      </c>
      <c r="AZ259" s="35">
        <v>378899</v>
      </c>
      <c r="BA259" s="36">
        <v>382714</v>
      </c>
      <c r="BB259" s="37">
        <v>150000</v>
      </c>
      <c r="BC259" s="38">
        <v>150000</v>
      </c>
      <c r="BD259" s="10">
        <v>2826846.8097659992</v>
      </c>
      <c r="BE259" s="11">
        <v>2829153.6081180945</v>
      </c>
      <c r="BF259" s="10">
        <v>2939667</v>
      </c>
      <c r="BG259" s="11">
        <v>2973602</v>
      </c>
      <c r="BH259" s="17">
        <v>2.1999999999999999E-2</v>
      </c>
      <c r="BI259" s="18">
        <v>2.81E-2</v>
      </c>
      <c r="BJ259" s="17">
        <v>0.28000000000000003</v>
      </c>
      <c r="BK259" s="18">
        <v>0.28000000000000003</v>
      </c>
      <c r="BL259" s="10">
        <v>823107</v>
      </c>
      <c r="BM259" s="11">
        <v>832609</v>
      </c>
      <c r="BN259" s="10">
        <v>378898.82199999999</v>
      </c>
      <c r="BO259" s="11">
        <v>382714.31199999998</v>
      </c>
      <c r="BP259" s="77">
        <f t="shared" si="39"/>
        <v>0</v>
      </c>
    </row>
    <row r="260" spans="1:68">
      <c r="A260" s="3" t="s">
        <v>511</v>
      </c>
      <c r="B260" s="3" t="s">
        <v>512</v>
      </c>
      <c r="C260" s="3" t="str">
        <f t="shared" si="38"/>
        <v>17409 - Tahoma</v>
      </c>
      <c r="D260" s="19">
        <v>1619826</v>
      </c>
      <c r="E260" s="20">
        <v>1556322</v>
      </c>
      <c r="F260" s="21">
        <v>16990466</v>
      </c>
      <c r="G260" s="22">
        <v>16990466</v>
      </c>
      <c r="H260" s="10">
        <v>67033068.618501164</v>
      </c>
      <c r="I260" s="11">
        <v>72171848.600213081</v>
      </c>
      <c r="J260" s="10">
        <v>72237272</v>
      </c>
      <c r="K260" s="11">
        <v>73599107</v>
      </c>
      <c r="L260" s="17">
        <v>4.2700000000000002E-2</v>
      </c>
      <c r="M260" s="18">
        <v>1.09E-2</v>
      </c>
      <c r="N260" s="17">
        <v>0.28890000000000005</v>
      </c>
      <c r="O260" s="18">
        <v>0.28890000000000005</v>
      </c>
      <c r="P260" s="10">
        <v>20892195</v>
      </c>
      <c r="Q260" s="11">
        <v>21286060</v>
      </c>
      <c r="R260" s="10">
        <v>1619826.0759999999</v>
      </c>
      <c r="S260" s="11">
        <v>1556321.8319999999</v>
      </c>
      <c r="T260" s="35">
        <v>1267214</v>
      </c>
      <c r="U260" s="36">
        <v>1438229</v>
      </c>
      <c r="V260" s="37">
        <v>14747249.276000001</v>
      </c>
      <c r="W260" s="38">
        <v>15373744.739</v>
      </c>
      <c r="X260" s="10">
        <v>61803986.760656215</v>
      </c>
      <c r="Y260" s="11">
        <v>64193683.287025206</v>
      </c>
      <c r="Z260" s="10">
        <v>64270591</v>
      </c>
      <c r="AA260" s="11">
        <v>67471228</v>
      </c>
      <c r="AB260" s="17">
        <v>2.1999999999999999E-2</v>
      </c>
      <c r="AC260" s="18">
        <v>2.81E-2</v>
      </c>
      <c r="AD260" s="17">
        <v>0.24889999999999998</v>
      </c>
      <c r="AE260" s="18">
        <v>0.24889999999999998</v>
      </c>
      <c r="AF260" s="10">
        <v>16014463</v>
      </c>
      <c r="AG260" s="11">
        <v>16811974</v>
      </c>
      <c r="AH260" s="10">
        <v>1267213.7239999999</v>
      </c>
      <c r="AI260" s="11">
        <v>1438229.2609999999</v>
      </c>
      <c r="AJ260" s="19">
        <v>1619826</v>
      </c>
      <c r="AK260" s="20">
        <v>1556322</v>
      </c>
      <c r="AL260" s="21">
        <v>16990466</v>
      </c>
      <c r="AM260" s="22">
        <v>16990466</v>
      </c>
      <c r="AN260" s="10">
        <v>67033068.618501164</v>
      </c>
      <c r="AO260" s="11">
        <v>72171848.600213081</v>
      </c>
      <c r="AP260" s="10">
        <v>72237272</v>
      </c>
      <c r="AQ260" s="11">
        <v>73599107</v>
      </c>
      <c r="AR260" s="17">
        <v>4.2700000000000002E-2</v>
      </c>
      <c r="AS260" s="18">
        <v>1.09E-2</v>
      </c>
      <c r="AT260" s="17">
        <v>0.28890000000000005</v>
      </c>
      <c r="AU260" s="18">
        <v>0.28890000000000005</v>
      </c>
      <c r="AV260" s="10">
        <v>20892195</v>
      </c>
      <c r="AW260" s="11">
        <v>21286060</v>
      </c>
      <c r="AX260" s="10">
        <v>1619826.0759999999</v>
      </c>
      <c r="AY260" s="11">
        <v>1556321.8319999999</v>
      </c>
      <c r="AZ260" s="35">
        <v>1726792</v>
      </c>
      <c r="BA260" s="36">
        <v>1930179</v>
      </c>
      <c r="BB260" s="37">
        <v>16990466</v>
      </c>
      <c r="BC260" s="38">
        <v>16990466</v>
      </c>
      <c r="BD260" s="10">
        <v>71324302.129892036</v>
      </c>
      <c r="BE260" s="11">
        <v>73784922.630059093</v>
      </c>
      <c r="BF260" s="10">
        <v>74170863</v>
      </c>
      <c r="BG260" s="11">
        <v>77552169</v>
      </c>
      <c r="BH260" s="17">
        <v>2.1999999999999999E-2</v>
      </c>
      <c r="BI260" s="18">
        <v>2.81E-2</v>
      </c>
      <c r="BJ260" s="17">
        <v>0.28890000000000005</v>
      </c>
      <c r="BK260" s="18">
        <v>0.28890000000000005</v>
      </c>
      <c r="BL260" s="10">
        <v>21451421</v>
      </c>
      <c r="BM260" s="11">
        <v>22429350</v>
      </c>
      <c r="BN260" s="10">
        <v>1726791.875</v>
      </c>
      <c r="BO260" s="11">
        <v>1930178.514</v>
      </c>
      <c r="BP260" s="77">
        <f t="shared" si="39"/>
        <v>-2243216.7239999995</v>
      </c>
    </row>
    <row r="261" spans="1:68">
      <c r="A261" s="3" t="s">
        <v>513</v>
      </c>
      <c r="B261" s="3" t="s">
        <v>514</v>
      </c>
      <c r="C261" s="3" t="str">
        <f t="shared" si="38"/>
        <v>38265 - Tekoa</v>
      </c>
      <c r="D261" s="19">
        <v>283027</v>
      </c>
      <c r="E261" s="20">
        <v>285929</v>
      </c>
      <c r="F261" s="21">
        <v>335000</v>
      </c>
      <c r="G261" s="22">
        <v>335000</v>
      </c>
      <c r="H261" s="10">
        <v>2730281.0135363857</v>
      </c>
      <c r="I261" s="11">
        <v>2930979.1185137583</v>
      </c>
      <c r="J261" s="10">
        <v>2942250</v>
      </c>
      <c r="K261" s="11">
        <v>2988942</v>
      </c>
      <c r="L261" s="17">
        <v>4.2700000000000002E-2</v>
      </c>
      <c r="M261" s="18">
        <v>1.09E-2</v>
      </c>
      <c r="N261" s="17">
        <v>0.28139999999999998</v>
      </c>
      <c r="O261" s="18">
        <v>0.28139999999999998</v>
      </c>
      <c r="P261" s="10">
        <v>830086</v>
      </c>
      <c r="Q261" s="11">
        <v>843259</v>
      </c>
      <c r="R261" s="10">
        <v>283026.88099999999</v>
      </c>
      <c r="S261" s="11">
        <v>285928.57</v>
      </c>
      <c r="T261" s="35">
        <v>214219</v>
      </c>
      <c r="U261" s="36">
        <v>215368</v>
      </c>
      <c r="V261" s="37">
        <v>335000</v>
      </c>
      <c r="W261" s="38">
        <v>335000</v>
      </c>
      <c r="X261" s="10">
        <v>2486841.4903980261</v>
      </c>
      <c r="Y261" s="11">
        <v>2495040.8954805583</v>
      </c>
      <c r="Z261" s="10">
        <v>2586092</v>
      </c>
      <c r="AA261" s="11">
        <v>2622431</v>
      </c>
      <c r="AB261" s="17">
        <v>2.1999999999999999E-2</v>
      </c>
      <c r="AC261" s="18">
        <v>2.81E-2</v>
      </c>
      <c r="AD261" s="17">
        <v>0.24139999999999998</v>
      </c>
      <c r="AE261" s="18">
        <v>0.24139999999999998</v>
      </c>
      <c r="AF261" s="10">
        <v>625894</v>
      </c>
      <c r="AG261" s="11">
        <v>634689</v>
      </c>
      <c r="AH261" s="10">
        <v>214219.4</v>
      </c>
      <c r="AI261" s="11">
        <v>215368.21799999999</v>
      </c>
      <c r="AJ261" s="19">
        <v>283027</v>
      </c>
      <c r="AK261" s="20">
        <v>285929</v>
      </c>
      <c r="AL261" s="21">
        <v>335000</v>
      </c>
      <c r="AM261" s="22">
        <v>335000</v>
      </c>
      <c r="AN261" s="10">
        <v>2730281.0135363857</v>
      </c>
      <c r="AO261" s="11">
        <v>2930979.1185137583</v>
      </c>
      <c r="AP261" s="10">
        <v>2942250</v>
      </c>
      <c r="AQ261" s="11">
        <v>2988942</v>
      </c>
      <c r="AR261" s="17">
        <v>4.2700000000000002E-2</v>
      </c>
      <c r="AS261" s="18">
        <v>1.09E-2</v>
      </c>
      <c r="AT261" s="17">
        <v>0.28139999999999998</v>
      </c>
      <c r="AU261" s="18">
        <v>0.28139999999999998</v>
      </c>
      <c r="AV261" s="10">
        <v>830086</v>
      </c>
      <c r="AW261" s="11">
        <v>843259</v>
      </c>
      <c r="AX261" s="10">
        <v>283026.88099999999</v>
      </c>
      <c r="AY261" s="11">
        <v>285928.57</v>
      </c>
      <c r="AZ261" s="35">
        <v>276383</v>
      </c>
      <c r="BA261" s="36">
        <v>278199</v>
      </c>
      <c r="BB261" s="37">
        <v>335000</v>
      </c>
      <c r="BC261" s="38">
        <v>335000</v>
      </c>
      <c r="BD261" s="10">
        <v>2800199.1629887884</v>
      </c>
      <c r="BE261" s="11">
        <v>2810301.4950581696</v>
      </c>
      <c r="BF261" s="10">
        <v>2911955</v>
      </c>
      <c r="BG261" s="11">
        <v>2953787</v>
      </c>
      <c r="BH261" s="17">
        <v>2.1999999999999999E-2</v>
      </c>
      <c r="BI261" s="18">
        <v>2.81E-2</v>
      </c>
      <c r="BJ261" s="17">
        <v>0.28139999999999998</v>
      </c>
      <c r="BK261" s="18">
        <v>0.28139999999999998</v>
      </c>
      <c r="BL261" s="10">
        <v>821539</v>
      </c>
      <c r="BM261" s="11">
        <v>833341</v>
      </c>
      <c r="BN261" s="10">
        <v>276383.14899999998</v>
      </c>
      <c r="BO261" s="11">
        <v>278198.93099999998</v>
      </c>
      <c r="BP261" s="77">
        <f t="shared" si="39"/>
        <v>0</v>
      </c>
    </row>
    <row r="262" spans="1:68">
      <c r="A262" s="3" t="s">
        <v>515</v>
      </c>
      <c r="B262" s="3" t="s">
        <v>516</v>
      </c>
      <c r="C262" s="3" t="str">
        <f t="shared" si="38"/>
        <v>34402 - Tenino</v>
      </c>
      <c r="D262" s="19">
        <v>230529</v>
      </c>
      <c r="E262" s="20">
        <v>272491</v>
      </c>
      <c r="F262" s="21">
        <v>2884468</v>
      </c>
      <c r="G262" s="22">
        <v>2884468</v>
      </c>
      <c r="H262" s="10">
        <v>10891846.481444851</v>
      </c>
      <c r="I262" s="11">
        <v>12095093.894486759</v>
      </c>
      <c r="J262" s="10">
        <v>11737450</v>
      </c>
      <c r="K262" s="11">
        <v>12334284</v>
      </c>
      <c r="L262" s="17">
        <v>4.2700000000000002E-2</v>
      </c>
      <c r="M262" s="18">
        <v>1.09E-2</v>
      </c>
      <c r="N262" s="17">
        <v>0.28000000000000003</v>
      </c>
      <c r="O262" s="18">
        <v>0.28000000000000003</v>
      </c>
      <c r="P262" s="10">
        <v>3298289</v>
      </c>
      <c r="Q262" s="11">
        <v>3466003</v>
      </c>
      <c r="R262" s="10">
        <v>230529.41399999999</v>
      </c>
      <c r="S262" s="11">
        <v>272491.25699999998</v>
      </c>
      <c r="T262" s="35">
        <v>188548</v>
      </c>
      <c r="U262" s="36">
        <v>209937</v>
      </c>
      <c r="V262" s="37">
        <v>2345675.3050000002</v>
      </c>
      <c r="W262" s="38">
        <v>2437945.3369999998</v>
      </c>
      <c r="X262" s="10">
        <v>10117678.658901125</v>
      </c>
      <c r="Y262" s="11">
        <v>10459336.749450848</v>
      </c>
      <c r="Z262" s="10">
        <v>10521476</v>
      </c>
      <c r="AA262" s="11">
        <v>10993360</v>
      </c>
      <c r="AB262" s="17">
        <v>2.1999999999999999E-2</v>
      </c>
      <c r="AC262" s="18">
        <v>2.81E-2</v>
      </c>
      <c r="AD262" s="17">
        <v>0.24</v>
      </c>
      <c r="AE262" s="18">
        <v>0.24</v>
      </c>
      <c r="AF262" s="10">
        <v>2534223</v>
      </c>
      <c r="AG262" s="11">
        <v>2647882</v>
      </c>
      <c r="AH262" s="10">
        <v>188547.69500000001</v>
      </c>
      <c r="AI262" s="11">
        <v>209936.663</v>
      </c>
      <c r="AJ262" s="19">
        <v>230529</v>
      </c>
      <c r="AK262" s="20">
        <v>272491</v>
      </c>
      <c r="AL262" s="21">
        <v>2884468</v>
      </c>
      <c r="AM262" s="22">
        <v>2884468</v>
      </c>
      <c r="AN262" s="10">
        <v>10891846.481444851</v>
      </c>
      <c r="AO262" s="11">
        <v>12095093.894486759</v>
      </c>
      <c r="AP262" s="10">
        <v>11737450</v>
      </c>
      <c r="AQ262" s="11">
        <v>12334284</v>
      </c>
      <c r="AR262" s="17">
        <v>4.2700000000000002E-2</v>
      </c>
      <c r="AS262" s="18">
        <v>1.09E-2</v>
      </c>
      <c r="AT262" s="17">
        <v>0.28000000000000003</v>
      </c>
      <c r="AU262" s="18">
        <v>0.28000000000000003</v>
      </c>
      <c r="AV262" s="10">
        <v>3298289</v>
      </c>
      <c r="AW262" s="11">
        <v>3466003</v>
      </c>
      <c r="AX262" s="10">
        <v>230529.41399999999</v>
      </c>
      <c r="AY262" s="11">
        <v>272491.25699999998</v>
      </c>
      <c r="AZ262" s="35">
        <v>253706</v>
      </c>
      <c r="BA262" s="36">
        <v>278788</v>
      </c>
      <c r="BB262" s="37">
        <v>2884468</v>
      </c>
      <c r="BC262" s="38">
        <v>2884468</v>
      </c>
      <c r="BD262" s="10">
        <v>11631578.845025357</v>
      </c>
      <c r="BE262" s="11">
        <v>11985185.22899352</v>
      </c>
      <c r="BF262" s="10">
        <v>12095796</v>
      </c>
      <c r="BG262" s="11">
        <v>12597114</v>
      </c>
      <c r="BH262" s="17">
        <v>2.1999999999999999E-2</v>
      </c>
      <c r="BI262" s="18">
        <v>2.81E-2</v>
      </c>
      <c r="BJ262" s="17">
        <v>0.28000000000000003</v>
      </c>
      <c r="BK262" s="18">
        <v>0.28000000000000003</v>
      </c>
      <c r="BL262" s="10">
        <v>3398986</v>
      </c>
      <c r="BM262" s="11">
        <v>3539859</v>
      </c>
      <c r="BN262" s="10">
        <v>253706.261</v>
      </c>
      <c r="BO262" s="11">
        <v>278788.033</v>
      </c>
      <c r="BP262" s="77">
        <f t="shared" si="39"/>
        <v>-538792.69499999983</v>
      </c>
    </row>
    <row r="263" spans="1:68">
      <c r="A263" s="3" t="s">
        <v>517</v>
      </c>
      <c r="B263" s="3" t="s">
        <v>518</v>
      </c>
      <c r="C263" s="3" t="str">
        <f t="shared" si="38"/>
        <v>19400 - Thorp</v>
      </c>
      <c r="D263" s="19">
        <v>0</v>
      </c>
      <c r="E263" s="20">
        <v>0</v>
      </c>
      <c r="F263" s="21">
        <v>599436</v>
      </c>
      <c r="G263" s="22">
        <v>635024</v>
      </c>
      <c r="H263" s="10">
        <v>1980880.7721094603</v>
      </c>
      <c r="I263" s="11">
        <v>2217547.2990232958</v>
      </c>
      <c r="J263" s="10">
        <v>2134669</v>
      </c>
      <c r="K263" s="11">
        <v>2261401</v>
      </c>
      <c r="L263" s="17">
        <v>4.2700000000000002E-2</v>
      </c>
      <c r="M263" s="18">
        <v>1.09E-2</v>
      </c>
      <c r="N263" s="17">
        <v>0.28000000000000003</v>
      </c>
      <c r="O263" s="18">
        <v>0.28000000000000003</v>
      </c>
      <c r="P263" s="10">
        <v>599436</v>
      </c>
      <c r="Q263" s="11">
        <v>635024</v>
      </c>
      <c r="R263" s="10">
        <v>0</v>
      </c>
      <c r="S263" s="11">
        <v>0</v>
      </c>
      <c r="T263" s="35">
        <v>0</v>
      </c>
      <c r="U263" s="36">
        <v>0</v>
      </c>
      <c r="V263" s="37">
        <v>474686</v>
      </c>
      <c r="W263" s="38">
        <v>488734</v>
      </c>
      <c r="X263" s="10">
        <v>1896466.5142966693</v>
      </c>
      <c r="Y263" s="11">
        <v>1931880.6662731343</v>
      </c>
      <c r="Z263" s="10">
        <v>1972155</v>
      </c>
      <c r="AA263" s="11">
        <v>2030517</v>
      </c>
      <c r="AB263" s="17">
        <v>2.1999999999999999E-2</v>
      </c>
      <c r="AC263" s="18">
        <v>2.81E-2</v>
      </c>
      <c r="AD263" s="17">
        <v>0.24</v>
      </c>
      <c r="AE263" s="18">
        <v>0.24</v>
      </c>
      <c r="AF263" s="10">
        <v>474686</v>
      </c>
      <c r="AG263" s="11">
        <v>488734</v>
      </c>
      <c r="AH263" s="10">
        <v>0</v>
      </c>
      <c r="AI263" s="11">
        <v>0</v>
      </c>
      <c r="AJ263" s="19">
        <v>0</v>
      </c>
      <c r="AK263" s="20">
        <v>0</v>
      </c>
      <c r="AL263" s="21">
        <v>599436</v>
      </c>
      <c r="AM263" s="22">
        <v>635024</v>
      </c>
      <c r="AN263" s="10">
        <v>1980880.7721094603</v>
      </c>
      <c r="AO263" s="11">
        <v>2217547.2990232958</v>
      </c>
      <c r="AP263" s="10">
        <v>2134669</v>
      </c>
      <c r="AQ263" s="11">
        <v>2261401</v>
      </c>
      <c r="AR263" s="17">
        <v>4.2700000000000002E-2</v>
      </c>
      <c r="AS263" s="18">
        <v>1.09E-2</v>
      </c>
      <c r="AT263" s="17">
        <v>0.28000000000000003</v>
      </c>
      <c r="AU263" s="18">
        <v>0.28000000000000003</v>
      </c>
      <c r="AV263" s="10">
        <v>599436</v>
      </c>
      <c r="AW263" s="11">
        <v>635024</v>
      </c>
      <c r="AX263" s="10">
        <v>0</v>
      </c>
      <c r="AY263" s="11">
        <v>0</v>
      </c>
      <c r="AZ263" s="35">
        <v>0</v>
      </c>
      <c r="BA263" s="36">
        <v>0</v>
      </c>
      <c r="BB263" s="37">
        <v>618211</v>
      </c>
      <c r="BC263" s="38">
        <v>635683</v>
      </c>
      <c r="BD263" s="10">
        <v>2117038.2428962411</v>
      </c>
      <c r="BE263" s="11">
        <v>2153780.6103725065</v>
      </c>
      <c r="BF263" s="10">
        <v>2201529</v>
      </c>
      <c r="BG263" s="11">
        <v>2263746</v>
      </c>
      <c r="BH263" s="17">
        <v>2.1999999999999999E-2</v>
      </c>
      <c r="BI263" s="18">
        <v>2.81E-2</v>
      </c>
      <c r="BJ263" s="17">
        <v>0.28000000000000003</v>
      </c>
      <c r="BK263" s="18">
        <v>0.28000000000000003</v>
      </c>
      <c r="BL263" s="10">
        <v>618211</v>
      </c>
      <c r="BM263" s="11">
        <v>635683</v>
      </c>
      <c r="BN263" s="10">
        <v>0</v>
      </c>
      <c r="BO263" s="11">
        <v>0</v>
      </c>
      <c r="BP263" s="77">
        <f t="shared" si="39"/>
        <v>-143525</v>
      </c>
    </row>
    <row r="264" spans="1:68">
      <c r="A264" s="3" t="s">
        <v>519</v>
      </c>
      <c r="B264" s="3" t="s">
        <v>520</v>
      </c>
      <c r="C264" s="3" t="str">
        <f t="shared" si="38"/>
        <v>21237 - Toledo</v>
      </c>
      <c r="D264" s="19">
        <v>364520</v>
      </c>
      <c r="E264" s="20">
        <v>371912</v>
      </c>
      <c r="F264" s="21">
        <v>1100000</v>
      </c>
      <c r="G264" s="22">
        <v>1100000</v>
      </c>
      <c r="H264" s="10">
        <v>7342562.7003062433</v>
      </c>
      <c r="I264" s="11">
        <v>7963367.1709522791</v>
      </c>
      <c r="J264" s="10">
        <v>7912613</v>
      </c>
      <c r="K264" s="11">
        <v>8120849</v>
      </c>
      <c r="L264" s="17">
        <v>4.2700000000000002E-2</v>
      </c>
      <c r="M264" s="18">
        <v>1.09E-2</v>
      </c>
      <c r="N264" s="17">
        <v>0.28000000000000003</v>
      </c>
      <c r="O264" s="18">
        <v>0.28000000000000003</v>
      </c>
      <c r="P264" s="10">
        <v>2214121</v>
      </c>
      <c r="Q264" s="11">
        <v>2272390</v>
      </c>
      <c r="R264" s="10">
        <v>364520.11700000003</v>
      </c>
      <c r="S264" s="11">
        <v>371912.17300000001</v>
      </c>
      <c r="T264" s="35">
        <v>267001</v>
      </c>
      <c r="U264" s="36">
        <v>261793</v>
      </c>
      <c r="V264" s="37">
        <v>1100000</v>
      </c>
      <c r="W264" s="38">
        <v>1100000</v>
      </c>
      <c r="X264" s="10">
        <v>6658754.8494833633</v>
      </c>
      <c r="Y264" s="11">
        <v>6693654.8627129439</v>
      </c>
      <c r="Z264" s="10">
        <v>6924506</v>
      </c>
      <c r="AA264" s="11">
        <v>7035414</v>
      </c>
      <c r="AB264" s="17">
        <v>2.1999999999999999E-2</v>
      </c>
      <c r="AC264" s="18">
        <v>2.81E-2</v>
      </c>
      <c r="AD264" s="17">
        <v>0.24</v>
      </c>
      <c r="AE264" s="18">
        <v>0.24</v>
      </c>
      <c r="AF264" s="10">
        <v>1660823</v>
      </c>
      <c r="AG264" s="11">
        <v>1687424</v>
      </c>
      <c r="AH264" s="10">
        <v>267001.49699999997</v>
      </c>
      <c r="AI264" s="11">
        <v>261793.38099999999</v>
      </c>
      <c r="AJ264" s="19">
        <v>364520</v>
      </c>
      <c r="AK264" s="20">
        <v>371912</v>
      </c>
      <c r="AL264" s="21">
        <v>1100000</v>
      </c>
      <c r="AM264" s="22">
        <v>1100000</v>
      </c>
      <c r="AN264" s="10">
        <v>7342562.7003062433</v>
      </c>
      <c r="AO264" s="11">
        <v>7963367.1709522791</v>
      </c>
      <c r="AP264" s="10">
        <v>7912613</v>
      </c>
      <c r="AQ264" s="11">
        <v>8120849</v>
      </c>
      <c r="AR264" s="17">
        <v>4.2700000000000002E-2</v>
      </c>
      <c r="AS264" s="18">
        <v>1.09E-2</v>
      </c>
      <c r="AT264" s="17">
        <v>0.28000000000000003</v>
      </c>
      <c r="AU264" s="18">
        <v>0.28000000000000003</v>
      </c>
      <c r="AV264" s="10">
        <v>2214121</v>
      </c>
      <c r="AW264" s="11">
        <v>2272390</v>
      </c>
      <c r="AX264" s="10">
        <v>364520.11700000003</v>
      </c>
      <c r="AY264" s="11">
        <v>371912.17300000001</v>
      </c>
      <c r="AZ264" s="35">
        <v>357061</v>
      </c>
      <c r="BA264" s="36">
        <v>351875</v>
      </c>
      <c r="BB264" s="37">
        <v>1100000</v>
      </c>
      <c r="BC264" s="38">
        <v>1100000</v>
      </c>
      <c r="BD264" s="10">
        <v>7656072.9648415735</v>
      </c>
      <c r="BE264" s="11">
        <v>7698818.7506934721</v>
      </c>
      <c r="BF264" s="10">
        <v>7961628</v>
      </c>
      <c r="BG264" s="11">
        <v>8091898</v>
      </c>
      <c r="BH264" s="17">
        <v>2.1999999999999999E-2</v>
      </c>
      <c r="BI264" s="18">
        <v>2.81E-2</v>
      </c>
      <c r="BJ264" s="17">
        <v>0.28000000000000003</v>
      </c>
      <c r="BK264" s="18">
        <v>0.28000000000000003</v>
      </c>
      <c r="BL264" s="10">
        <v>2227836</v>
      </c>
      <c r="BM264" s="11">
        <v>2264288</v>
      </c>
      <c r="BN264" s="10">
        <v>357060.57500000001</v>
      </c>
      <c r="BO264" s="11">
        <v>351874.56</v>
      </c>
      <c r="BP264" s="77">
        <f t="shared" si="39"/>
        <v>0</v>
      </c>
    </row>
    <row r="265" spans="1:68">
      <c r="A265" s="3" t="s">
        <v>521</v>
      </c>
      <c r="B265" s="3" t="s">
        <v>522</v>
      </c>
      <c r="C265" s="3" t="str">
        <f t="shared" ref="C265:C302" si="40">CONCATENATE(A265," - ",B265)</f>
        <v>24404 - Tonasket</v>
      </c>
      <c r="D265" s="19">
        <v>842284</v>
      </c>
      <c r="E265" s="20">
        <v>859418</v>
      </c>
      <c r="F265" s="21">
        <v>1640000</v>
      </c>
      <c r="G265" s="22">
        <v>1640000</v>
      </c>
      <c r="H265" s="10">
        <v>11160252.446321554</v>
      </c>
      <c r="I265" s="11">
        <v>12080831.583362553</v>
      </c>
      <c r="J265" s="10">
        <v>12026694</v>
      </c>
      <c r="K265" s="11">
        <v>12319740</v>
      </c>
      <c r="L265" s="17">
        <v>4.2700000000000002E-2</v>
      </c>
      <c r="M265" s="18">
        <v>1.09E-2</v>
      </c>
      <c r="N265" s="17">
        <v>0.28000000000000003</v>
      </c>
      <c r="O265" s="18">
        <v>0.28000000000000003</v>
      </c>
      <c r="P265" s="10">
        <v>3367474</v>
      </c>
      <c r="Q265" s="11">
        <v>3449527</v>
      </c>
      <c r="R265" s="10">
        <v>842283.56599999999</v>
      </c>
      <c r="S265" s="11">
        <v>859418.35199999996</v>
      </c>
      <c r="T265" s="35">
        <v>642150</v>
      </c>
      <c r="U265" s="36">
        <v>645213</v>
      </c>
      <c r="V265" s="37">
        <v>1640000</v>
      </c>
      <c r="W265" s="38">
        <v>1640000</v>
      </c>
      <c r="X265" s="10">
        <v>10203752.493465185</v>
      </c>
      <c r="Y265" s="11">
        <v>10285067.135863991</v>
      </c>
      <c r="Z265" s="10">
        <v>10610985</v>
      </c>
      <c r="AA265" s="11">
        <v>10810193</v>
      </c>
      <c r="AB265" s="17">
        <v>2.1999999999999999E-2</v>
      </c>
      <c r="AC265" s="18">
        <v>2.81E-2</v>
      </c>
      <c r="AD265" s="17">
        <v>0.24</v>
      </c>
      <c r="AE265" s="18">
        <v>0.24</v>
      </c>
      <c r="AF265" s="10">
        <v>2546636</v>
      </c>
      <c r="AG265" s="11">
        <v>2594446</v>
      </c>
      <c r="AH265" s="10">
        <v>642149.69400000002</v>
      </c>
      <c r="AI265" s="11">
        <v>645212.89099999995</v>
      </c>
      <c r="AJ265" s="19">
        <v>842284</v>
      </c>
      <c r="AK265" s="20">
        <v>859418</v>
      </c>
      <c r="AL265" s="21">
        <v>1640000</v>
      </c>
      <c r="AM265" s="22">
        <v>1640000</v>
      </c>
      <c r="AN265" s="10">
        <v>11160252.446321554</v>
      </c>
      <c r="AO265" s="11">
        <v>12080831.583362553</v>
      </c>
      <c r="AP265" s="10">
        <v>12026694</v>
      </c>
      <c r="AQ265" s="11">
        <v>12319740</v>
      </c>
      <c r="AR265" s="17">
        <v>4.2700000000000002E-2</v>
      </c>
      <c r="AS265" s="18">
        <v>1.09E-2</v>
      </c>
      <c r="AT265" s="17">
        <v>0.28000000000000003</v>
      </c>
      <c r="AU265" s="18">
        <v>0.28000000000000003</v>
      </c>
      <c r="AV265" s="10">
        <v>3367474</v>
      </c>
      <c r="AW265" s="11">
        <v>3449527</v>
      </c>
      <c r="AX265" s="10">
        <v>842283.56599999999</v>
      </c>
      <c r="AY265" s="11">
        <v>859418.35199999996</v>
      </c>
      <c r="AZ265" s="35">
        <v>835543</v>
      </c>
      <c r="BA265" s="36">
        <v>840762</v>
      </c>
      <c r="BB265" s="37">
        <v>1640000</v>
      </c>
      <c r="BC265" s="38">
        <v>1640000</v>
      </c>
      <c r="BD265" s="10">
        <v>11626914.205754925</v>
      </c>
      <c r="BE265" s="11">
        <v>11718779.192034647</v>
      </c>
      <c r="BF265" s="10">
        <v>12090946</v>
      </c>
      <c r="BG265" s="11">
        <v>12317106</v>
      </c>
      <c r="BH265" s="17">
        <v>2.1999999999999999E-2</v>
      </c>
      <c r="BI265" s="18">
        <v>2.81E-2</v>
      </c>
      <c r="BJ265" s="17">
        <v>0.28000000000000003</v>
      </c>
      <c r="BK265" s="18">
        <v>0.28000000000000003</v>
      </c>
      <c r="BL265" s="10">
        <v>3385465</v>
      </c>
      <c r="BM265" s="11">
        <v>3448790</v>
      </c>
      <c r="BN265" s="10">
        <v>835543.076</v>
      </c>
      <c r="BO265" s="11">
        <v>840761.79599999997</v>
      </c>
      <c r="BP265" s="77">
        <f t="shared" ref="BP265:BP302" si="41">V265-BB265</f>
        <v>0</v>
      </c>
    </row>
    <row r="266" spans="1:68">
      <c r="A266" s="3" t="s">
        <v>523</v>
      </c>
      <c r="B266" s="3" t="s">
        <v>524</v>
      </c>
      <c r="C266" s="3" t="str">
        <f t="shared" si="40"/>
        <v>39202 - Toppenish</v>
      </c>
      <c r="D266" s="19">
        <v>5430531</v>
      </c>
      <c r="E266" s="20">
        <v>5541199</v>
      </c>
      <c r="F266" s="21">
        <v>1203200</v>
      </c>
      <c r="G266" s="22">
        <v>1203200</v>
      </c>
      <c r="H266" s="10">
        <v>43012816.113230892</v>
      </c>
      <c r="I266" s="11">
        <v>46405195.888878398</v>
      </c>
      <c r="J266" s="10">
        <v>46352175</v>
      </c>
      <c r="K266" s="11">
        <v>47322897</v>
      </c>
      <c r="L266" s="17">
        <v>4.2700000000000002E-2</v>
      </c>
      <c r="M266" s="18">
        <v>1.09E-2</v>
      </c>
      <c r="N266" s="17">
        <v>0.28000000000000003</v>
      </c>
      <c r="O266" s="18">
        <v>0.28000000000000003</v>
      </c>
      <c r="P266" s="10">
        <v>13047753</v>
      </c>
      <c r="Q266" s="11">
        <v>13321003</v>
      </c>
      <c r="R266" s="10">
        <v>5430531.0949999997</v>
      </c>
      <c r="S266" s="11">
        <v>5541199.2630000003</v>
      </c>
      <c r="T266" s="35">
        <v>4195385</v>
      </c>
      <c r="U266" s="36">
        <v>4250413</v>
      </c>
      <c r="V266" s="37">
        <v>1203200</v>
      </c>
      <c r="W266" s="38">
        <v>1203200</v>
      </c>
      <c r="X266" s="10">
        <v>39597472.20190756</v>
      </c>
      <c r="Y266" s="11">
        <v>39813346.043591395</v>
      </c>
      <c r="Z266" s="10">
        <v>41177812</v>
      </c>
      <c r="AA266" s="11">
        <v>41846101</v>
      </c>
      <c r="AB266" s="17">
        <v>2.1999999999999999E-2</v>
      </c>
      <c r="AC266" s="18">
        <v>2.81E-2</v>
      </c>
      <c r="AD266" s="17">
        <v>0.24</v>
      </c>
      <c r="AE266" s="18">
        <v>0.24</v>
      </c>
      <c r="AF266" s="10">
        <v>9935325</v>
      </c>
      <c r="AG266" s="11">
        <v>10096569</v>
      </c>
      <c r="AH266" s="10">
        <v>4195384.6330000004</v>
      </c>
      <c r="AI266" s="11">
        <v>4250412.8329999996</v>
      </c>
      <c r="AJ266" s="19">
        <v>5430531</v>
      </c>
      <c r="AK266" s="20">
        <v>5541199</v>
      </c>
      <c r="AL266" s="21">
        <v>1203200</v>
      </c>
      <c r="AM266" s="22">
        <v>1203200</v>
      </c>
      <c r="AN266" s="10">
        <v>43012816.113230892</v>
      </c>
      <c r="AO266" s="11">
        <v>46405195.888878398</v>
      </c>
      <c r="AP266" s="10">
        <v>46352175</v>
      </c>
      <c r="AQ266" s="11">
        <v>47322897</v>
      </c>
      <c r="AR266" s="17">
        <v>4.2700000000000002E-2</v>
      </c>
      <c r="AS266" s="18">
        <v>1.09E-2</v>
      </c>
      <c r="AT266" s="17">
        <v>0.28000000000000003</v>
      </c>
      <c r="AU266" s="18">
        <v>0.28000000000000003</v>
      </c>
      <c r="AV266" s="10">
        <v>13047753</v>
      </c>
      <c r="AW266" s="11">
        <v>13321003</v>
      </c>
      <c r="AX266" s="10">
        <v>5430531.0949999997</v>
      </c>
      <c r="AY266" s="11">
        <v>5541199.2630000003</v>
      </c>
      <c r="AZ266" s="35">
        <v>5412671</v>
      </c>
      <c r="BA266" s="36">
        <v>5486827</v>
      </c>
      <c r="BB266" s="37">
        <v>1203200</v>
      </c>
      <c r="BC266" s="38">
        <v>1203200</v>
      </c>
      <c r="BD266" s="10">
        <v>44567155.782033607</v>
      </c>
      <c r="BE266" s="11">
        <v>44818984.453947008</v>
      </c>
      <c r="BF266" s="10">
        <v>46345836</v>
      </c>
      <c r="BG266" s="11">
        <v>47107313</v>
      </c>
      <c r="BH266" s="17">
        <v>2.1999999999999999E-2</v>
      </c>
      <c r="BI266" s="18">
        <v>2.81E-2</v>
      </c>
      <c r="BJ266" s="17">
        <v>0.28000000000000003</v>
      </c>
      <c r="BK266" s="18">
        <v>0.28000000000000003</v>
      </c>
      <c r="BL266" s="10">
        <v>13045969</v>
      </c>
      <c r="BM266" s="11">
        <v>13260318</v>
      </c>
      <c r="BN266" s="10">
        <v>5412670.7709999997</v>
      </c>
      <c r="BO266" s="11">
        <v>5486827.3650000002</v>
      </c>
      <c r="BP266" s="77">
        <f t="shared" si="41"/>
        <v>0</v>
      </c>
    </row>
    <row r="267" spans="1:68">
      <c r="A267" s="3" t="s">
        <v>525</v>
      </c>
      <c r="B267" s="3" t="s">
        <v>526</v>
      </c>
      <c r="C267" s="3" t="str">
        <f t="shared" si="40"/>
        <v>36300 - Touchet</v>
      </c>
      <c r="D267" s="19">
        <v>108078</v>
      </c>
      <c r="E267" s="20">
        <v>108982</v>
      </c>
      <c r="F267" s="21">
        <v>684355</v>
      </c>
      <c r="G267" s="22">
        <v>684355</v>
      </c>
      <c r="H267" s="10">
        <v>3049650.4437101856</v>
      </c>
      <c r="I267" s="11">
        <v>3303399.6544236685</v>
      </c>
      <c r="J267" s="10">
        <v>3286414</v>
      </c>
      <c r="K267" s="11">
        <v>3368727</v>
      </c>
      <c r="L267" s="17">
        <v>4.2700000000000002E-2</v>
      </c>
      <c r="M267" s="18">
        <v>1.09E-2</v>
      </c>
      <c r="N267" s="17">
        <v>0.28000000000000003</v>
      </c>
      <c r="O267" s="18">
        <v>0.28000000000000003</v>
      </c>
      <c r="P267" s="10">
        <v>927528</v>
      </c>
      <c r="Q267" s="11">
        <v>950760</v>
      </c>
      <c r="R267" s="10">
        <v>108077.717</v>
      </c>
      <c r="S267" s="11">
        <v>108982.408</v>
      </c>
      <c r="T267" s="35">
        <v>78373</v>
      </c>
      <c r="U267" s="36">
        <v>74324</v>
      </c>
      <c r="V267" s="37">
        <v>622026.26699999999</v>
      </c>
      <c r="W267" s="38">
        <v>636032.92299999995</v>
      </c>
      <c r="X267" s="10">
        <v>2784143.0842776876</v>
      </c>
      <c r="Y267" s="11">
        <v>2793783.6699656034</v>
      </c>
      <c r="Z267" s="10">
        <v>2895259</v>
      </c>
      <c r="AA267" s="11">
        <v>2936426</v>
      </c>
      <c r="AB267" s="17">
        <v>2.1999999999999999E-2</v>
      </c>
      <c r="AC267" s="18">
        <v>2.81E-2</v>
      </c>
      <c r="AD267" s="17">
        <v>0.24</v>
      </c>
      <c r="AE267" s="18">
        <v>0.24</v>
      </c>
      <c r="AF267" s="10">
        <v>700399</v>
      </c>
      <c r="AG267" s="11">
        <v>710357</v>
      </c>
      <c r="AH267" s="10">
        <v>78372.732999999993</v>
      </c>
      <c r="AI267" s="11">
        <v>74324.077000000005</v>
      </c>
      <c r="AJ267" s="19">
        <v>108078</v>
      </c>
      <c r="AK267" s="20">
        <v>108982</v>
      </c>
      <c r="AL267" s="21">
        <v>684355</v>
      </c>
      <c r="AM267" s="22">
        <v>684355</v>
      </c>
      <c r="AN267" s="10">
        <v>3049650.4437101856</v>
      </c>
      <c r="AO267" s="11">
        <v>3303399.6544236685</v>
      </c>
      <c r="AP267" s="10">
        <v>3286414</v>
      </c>
      <c r="AQ267" s="11">
        <v>3368727</v>
      </c>
      <c r="AR267" s="17">
        <v>4.2700000000000002E-2</v>
      </c>
      <c r="AS267" s="18">
        <v>1.09E-2</v>
      </c>
      <c r="AT267" s="17">
        <v>0.28000000000000003</v>
      </c>
      <c r="AU267" s="18">
        <v>0.28000000000000003</v>
      </c>
      <c r="AV267" s="10">
        <v>927528</v>
      </c>
      <c r="AW267" s="11">
        <v>950760</v>
      </c>
      <c r="AX267" s="10">
        <v>108077.717</v>
      </c>
      <c r="AY267" s="11">
        <v>108982.408</v>
      </c>
      <c r="AZ267" s="35">
        <v>101102</v>
      </c>
      <c r="BA267" s="36">
        <v>96589</v>
      </c>
      <c r="BB267" s="37">
        <v>684355</v>
      </c>
      <c r="BC267" s="38">
        <v>684355</v>
      </c>
      <c r="BD267" s="10">
        <v>3160464.5442678048</v>
      </c>
      <c r="BE267" s="11">
        <v>3172605.7489647781</v>
      </c>
      <c r="BF267" s="10">
        <v>3286599</v>
      </c>
      <c r="BG267" s="11">
        <v>3334590</v>
      </c>
      <c r="BH267" s="17">
        <v>2.1999999999999999E-2</v>
      </c>
      <c r="BI267" s="18">
        <v>2.81E-2</v>
      </c>
      <c r="BJ267" s="17">
        <v>0.28000000000000003</v>
      </c>
      <c r="BK267" s="18">
        <v>0.28000000000000003</v>
      </c>
      <c r="BL267" s="10">
        <v>927580</v>
      </c>
      <c r="BM267" s="11">
        <v>941124</v>
      </c>
      <c r="BN267" s="10">
        <v>101101.85799999999</v>
      </c>
      <c r="BO267" s="11">
        <v>96588.633000000002</v>
      </c>
      <c r="BP267" s="77">
        <f t="shared" si="41"/>
        <v>-62328.733000000007</v>
      </c>
    </row>
    <row r="268" spans="1:68">
      <c r="A268" s="3" t="s">
        <v>527</v>
      </c>
      <c r="B268" s="3" t="s">
        <v>528</v>
      </c>
      <c r="C268" s="3" t="str">
        <f t="shared" si="40"/>
        <v>08130 - Toutle Lake</v>
      </c>
      <c r="D268" s="19">
        <v>303277</v>
      </c>
      <c r="E268" s="20">
        <v>329212</v>
      </c>
      <c r="F268" s="21">
        <v>1110000</v>
      </c>
      <c r="G268" s="22">
        <v>1110000</v>
      </c>
      <c r="H268" s="10">
        <v>5862491.8167081848</v>
      </c>
      <c r="I268" s="11">
        <v>6496582.8394715236</v>
      </c>
      <c r="J268" s="10">
        <v>6317634</v>
      </c>
      <c r="K268" s="11">
        <v>6625058</v>
      </c>
      <c r="L268" s="17">
        <v>4.2700000000000002E-2</v>
      </c>
      <c r="M268" s="18">
        <v>1.09E-2</v>
      </c>
      <c r="N268" s="17">
        <v>0.35189999999999999</v>
      </c>
      <c r="O268" s="18">
        <v>0.35189999999999999</v>
      </c>
      <c r="P268" s="10">
        <v>2223850</v>
      </c>
      <c r="Q268" s="11">
        <v>2332066</v>
      </c>
      <c r="R268" s="10">
        <v>303277.19099999999</v>
      </c>
      <c r="S268" s="11">
        <v>329211.788</v>
      </c>
      <c r="T268" s="35">
        <v>240468</v>
      </c>
      <c r="U268" s="36">
        <v>254312</v>
      </c>
      <c r="V268" s="37">
        <v>1110000</v>
      </c>
      <c r="W268" s="38">
        <v>1110000</v>
      </c>
      <c r="X268" s="10">
        <v>5460107.1377554256</v>
      </c>
      <c r="Y268" s="11">
        <v>5627180.3528103875</v>
      </c>
      <c r="Z268" s="10">
        <v>5678021</v>
      </c>
      <c r="AA268" s="11">
        <v>5914488</v>
      </c>
      <c r="AB268" s="17">
        <v>2.1999999999999999E-2</v>
      </c>
      <c r="AC268" s="18">
        <v>2.81E-2</v>
      </c>
      <c r="AD268" s="17">
        <v>0.31189999999999996</v>
      </c>
      <c r="AE268" s="18">
        <v>0.31189999999999996</v>
      </c>
      <c r="AF268" s="10">
        <v>1771513</v>
      </c>
      <c r="AG268" s="11">
        <v>1845289</v>
      </c>
      <c r="AH268" s="10">
        <v>240468.12899999999</v>
      </c>
      <c r="AI268" s="11">
        <v>254311.88099999999</v>
      </c>
      <c r="AJ268" s="19">
        <v>303277</v>
      </c>
      <c r="AK268" s="20">
        <v>329212</v>
      </c>
      <c r="AL268" s="21">
        <v>1110000</v>
      </c>
      <c r="AM268" s="22">
        <v>1110000</v>
      </c>
      <c r="AN268" s="10">
        <v>5862491.8167081848</v>
      </c>
      <c r="AO268" s="11">
        <v>6496582.8394715236</v>
      </c>
      <c r="AP268" s="10">
        <v>6317634</v>
      </c>
      <c r="AQ268" s="11">
        <v>6625058</v>
      </c>
      <c r="AR268" s="17">
        <v>4.2700000000000002E-2</v>
      </c>
      <c r="AS268" s="18">
        <v>1.09E-2</v>
      </c>
      <c r="AT268" s="17">
        <v>0.35189999999999999</v>
      </c>
      <c r="AU268" s="18">
        <v>0.35189999999999999</v>
      </c>
      <c r="AV268" s="10">
        <v>2223850</v>
      </c>
      <c r="AW268" s="11">
        <v>2332066</v>
      </c>
      <c r="AX268" s="10">
        <v>303277.19099999999</v>
      </c>
      <c r="AY268" s="11">
        <v>329211.788</v>
      </c>
      <c r="AZ268" s="35">
        <v>316473</v>
      </c>
      <c r="BA268" s="36">
        <v>333274</v>
      </c>
      <c r="BB268" s="37">
        <v>1110000</v>
      </c>
      <c r="BC268" s="38">
        <v>1110000</v>
      </c>
      <c r="BD268" s="10">
        <v>6243137.6400928693</v>
      </c>
      <c r="BE268" s="11">
        <v>6416100.2116066357</v>
      </c>
      <c r="BF268" s="10">
        <v>6492302</v>
      </c>
      <c r="BG268" s="11">
        <v>6743688</v>
      </c>
      <c r="BH268" s="17">
        <v>2.1999999999999999E-2</v>
      </c>
      <c r="BI268" s="18">
        <v>2.81E-2</v>
      </c>
      <c r="BJ268" s="17">
        <v>0.35189999999999999</v>
      </c>
      <c r="BK268" s="18">
        <v>0.35189999999999999</v>
      </c>
      <c r="BL268" s="10">
        <v>2285335</v>
      </c>
      <c r="BM268" s="11">
        <v>2373825</v>
      </c>
      <c r="BN268" s="10">
        <v>316472.80699999997</v>
      </c>
      <c r="BO268" s="11">
        <v>333274.03000000003</v>
      </c>
      <c r="BP268" s="77">
        <f t="shared" si="41"/>
        <v>0</v>
      </c>
    </row>
    <row r="269" spans="1:68">
      <c r="A269" s="3" t="s">
        <v>529</v>
      </c>
      <c r="B269" s="3" t="s">
        <v>530</v>
      </c>
      <c r="C269" s="3" t="str">
        <f t="shared" si="40"/>
        <v>20400 - Trout Lake</v>
      </c>
      <c r="D269" s="19">
        <v>140871</v>
      </c>
      <c r="E269" s="20">
        <v>140094</v>
      </c>
      <c r="F269" s="21">
        <v>412000</v>
      </c>
      <c r="G269" s="22">
        <v>412000</v>
      </c>
      <c r="H269" s="10">
        <v>2603501.4766216185</v>
      </c>
      <c r="I269" s="11">
        <v>2798630.6330600162</v>
      </c>
      <c r="J269" s="10">
        <v>2805628</v>
      </c>
      <c r="K269" s="11">
        <v>2853976</v>
      </c>
      <c r="L269" s="17">
        <v>4.2700000000000002E-2</v>
      </c>
      <c r="M269" s="18">
        <v>1.09E-2</v>
      </c>
      <c r="N269" s="17">
        <v>0.28000000000000003</v>
      </c>
      <c r="O269" s="18">
        <v>0.28000000000000003</v>
      </c>
      <c r="P269" s="10">
        <v>785576</v>
      </c>
      <c r="Q269" s="11">
        <v>799113</v>
      </c>
      <c r="R269" s="10">
        <v>140871.09299999999</v>
      </c>
      <c r="S269" s="11">
        <v>140093.55300000001</v>
      </c>
      <c r="T269" s="35">
        <v>106877</v>
      </c>
      <c r="U269" s="36">
        <v>110980</v>
      </c>
      <c r="V269" s="37">
        <v>412000</v>
      </c>
      <c r="W269" s="38">
        <v>412000</v>
      </c>
      <c r="X269" s="10">
        <v>2394764.333095259</v>
      </c>
      <c r="Y269" s="11">
        <v>2451885.1397921983</v>
      </c>
      <c r="Z269" s="10">
        <v>2490340</v>
      </c>
      <c r="AA269" s="11">
        <v>2577071</v>
      </c>
      <c r="AB269" s="17">
        <v>2.1999999999999999E-2</v>
      </c>
      <c r="AC269" s="18">
        <v>2.81E-2</v>
      </c>
      <c r="AD269" s="17">
        <v>0.24</v>
      </c>
      <c r="AE269" s="18">
        <v>0.24</v>
      </c>
      <c r="AF269" s="10">
        <v>597682</v>
      </c>
      <c r="AG269" s="11">
        <v>618497</v>
      </c>
      <c r="AH269" s="10">
        <v>106876.611</v>
      </c>
      <c r="AI269" s="11">
        <v>110979.84699999999</v>
      </c>
      <c r="AJ269" s="19">
        <v>140871</v>
      </c>
      <c r="AK269" s="20">
        <v>140094</v>
      </c>
      <c r="AL269" s="21">
        <v>412000</v>
      </c>
      <c r="AM269" s="22">
        <v>412000</v>
      </c>
      <c r="AN269" s="10">
        <v>2603501.4766216185</v>
      </c>
      <c r="AO269" s="11">
        <v>2798630.6330600162</v>
      </c>
      <c r="AP269" s="10">
        <v>2805628</v>
      </c>
      <c r="AQ269" s="11">
        <v>2853976</v>
      </c>
      <c r="AR269" s="17">
        <v>4.2700000000000002E-2</v>
      </c>
      <c r="AS269" s="18">
        <v>1.09E-2</v>
      </c>
      <c r="AT269" s="17">
        <v>0.28000000000000003</v>
      </c>
      <c r="AU269" s="18">
        <v>0.28000000000000003</v>
      </c>
      <c r="AV269" s="10">
        <v>785576</v>
      </c>
      <c r="AW269" s="11">
        <v>799113</v>
      </c>
      <c r="AX269" s="10">
        <v>140871.09299999999</v>
      </c>
      <c r="AY269" s="11">
        <v>140093.55300000001</v>
      </c>
      <c r="AZ269" s="35">
        <v>137244</v>
      </c>
      <c r="BA269" s="36">
        <v>142170</v>
      </c>
      <c r="BB269" s="37">
        <v>412000</v>
      </c>
      <c r="BC269" s="38">
        <v>412000</v>
      </c>
      <c r="BD269" s="10">
        <v>2707120.6203250908</v>
      </c>
      <c r="BE269" s="11">
        <v>2766230.9272318506</v>
      </c>
      <c r="BF269" s="10">
        <v>2815162</v>
      </c>
      <c r="BG269" s="11">
        <v>2907467</v>
      </c>
      <c r="BH269" s="17">
        <v>2.1999999999999999E-2</v>
      </c>
      <c r="BI269" s="18">
        <v>2.81E-2</v>
      </c>
      <c r="BJ269" s="17">
        <v>0.28000000000000003</v>
      </c>
      <c r="BK269" s="18">
        <v>0.28000000000000003</v>
      </c>
      <c r="BL269" s="10">
        <v>788245</v>
      </c>
      <c r="BM269" s="11">
        <v>814091</v>
      </c>
      <c r="BN269" s="10">
        <v>137243.80300000001</v>
      </c>
      <c r="BO269" s="11">
        <v>142169.69399999999</v>
      </c>
      <c r="BP269" s="77">
        <f t="shared" si="41"/>
        <v>0</v>
      </c>
    </row>
    <row r="270" spans="1:68">
      <c r="A270" s="3" t="s">
        <v>531</v>
      </c>
      <c r="B270" s="3" t="s">
        <v>532</v>
      </c>
      <c r="C270" s="3" t="str">
        <f t="shared" si="40"/>
        <v>17406 - Tukwila</v>
      </c>
      <c r="D270" s="19">
        <v>0</v>
      </c>
      <c r="E270" s="20">
        <v>0</v>
      </c>
      <c r="F270" s="21">
        <v>11149349</v>
      </c>
      <c r="G270" s="22">
        <v>11149349</v>
      </c>
      <c r="H270" s="10">
        <v>30621129.151770603</v>
      </c>
      <c r="I270" s="11">
        <v>33132061.643101837</v>
      </c>
      <c r="J270" s="10">
        <v>32998442</v>
      </c>
      <c r="K270" s="11">
        <v>33787276</v>
      </c>
      <c r="L270" s="17">
        <v>4.2700000000000002E-2</v>
      </c>
      <c r="M270" s="18">
        <v>1.09E-2</v>
      </c>
      <c r="N270" s="17">
        <v>0.37540000000000001</v>
      </c>
      <c r="O270" s="18">
        <v>0.37540000000000001</v>
      </c>
      <c r="P270" s="10">
        <v>12452338</v>
      </c>
      <c r="Q270" s="11">
        <v>12750013</v>
      </c>
      <c r="R270" s="10">
        <v>0</v>
      </c>
      <c r="S270" s="11">
        <v>0</v>
      </c>
      <c r="T270" s="35">
        <v>0</v>
      </c>
      <c r="U270" s="36">
        <v>0</v>
      </c>
      <c r="V270" s="37">
        <v>9818749</v>
      </c>
      <c r="W270" s="38">
        <v>9984330</v>
      </c>
      <c r="X270" s="10">
        <v>28004904.635793488</v>
      </c>
      <c r="Y270" s="11">
        <v>28175156.264641609</v>
      </c>
      <c r="Z270" s="10">
        <v>29122583</v>
      </c>
      <c r="AA270" s="11">
        <v>29613699</v>
      </c>
      <c r="AB270" s="17">
        <v>2.1999999999999999E-2</v>
      </c>
      <c r="AC270" s="18">
        <v>2.81E-2</v>
      </c>
      <c r="AD270" s="17">
        <v>0.33539999999999998</v>
      </c>
      <c r="AE270" s="18">
        <v>0.33539999999999998</v>
      </c>
      <c r="AF270" s="10">
        <v>9818749</v>
      </c>
      <c r="AG270" s="11">
        <v>9984330</v>
      </c>
      <c r="AH270" s="10">
        <v>0</v>
      </c>
      <c r="AI270" s="11">
        <v>0</v>
      </c>
      <c r="AJ270" s="19">
        <v>0</v>
      </c>
      <c r="AK270" s="20">
        <v>0</v>
      </c>
      <c r="AL270" s="21">
        <v>11149349</v>
      </c>
      <c r="AM270" s="22">
        <v>11149349</v>
      </c>
      <c r="AN270" s="10">
        <v>30621129.151770603</v>
      </c>
      <c r="AO270" s="11">
        <v>33132061.643101837</v>
      </c>
      <c r="AP270" s="10">
        <v>32998442</v>
      </c>
      <c r="AQ270" s="11">
        <v>33787276</v>
      </c>
      <c r="AR270" s="17">
        <v>4.2700000000000002E-2</v>
      </c>
      <c r="AS270" s="18">
        <v>1.09E-2</v>
      </c>
      <c r="AT270" s="17">
        <v>0.37540000000000001</v>
      </c>
      <c r="AU270" s="18">
        <v>0.37540000000000001</v>
      </c>
      <c r="AV270" s="10">
        <v>12452338</v>
      </c>
      <c r="AW270" s="11">
        <v>12750013</v>
      </c>
      <c r="AX270" s="10">
        <v>0</v>
      </c>
      <c r="AY270" s="11">
        <v>0</v>
      </c>
      <c r="AZ270" s="35">
        <v>0</v>
      </c>
      <c r="BA270" s="36">
        <v>0</v>
      </c>
      <c r="BB270" s="37">
        <v>11149349</v>
      </c>
      <c r="BC270" s="38">
        <v>11149349</v>
      </c>
      <c r="BD270" s="10">
        <v>31833793.228367671</v>
      </c>
      <c r="BE270" s="11">
        <v>32032242.964396793</v>
      </c>
      <c r="BF270" s="10">
        <v>33104283</v>
      </c>
      <c r="BG270" s="11">
        <v>33667717</v>
      </c>
      <c r="BH270" s="17">
        <v>2.1999999999999999E-2</v>
      </c>
      <c r="BI270" s="18">
        <v>2.81E-2</v>
      </c>
      <c r="BJ270" s="17">
        <v>0.37540000000000001</v>
      </c>
      <c r="BK270" s="18">
        <v>0.37540000000000001</v>
      </c>
      <c r="BL270" s="10">
        <v>12492279</v>
      </c>
      <c r="BM270" s="11">
        <v>12704897</v>
      </c>
      <c r="BN270" s="10">
        <v>0</v>
      </c>
      <c r="BO270" s="11">
        <v>0</v>
      </c>
      <c r="BP270" s="77">
        <f t="shared" si="41"/>
        <v>-1330600</v>
      </c>
    </row>
    <row r="271" spans="1:68">
      <c r="A271" s="3" t="s">
        <v>533</v>
      </c>
      <c r="B271" s="3" t="s">
        <v>534</v>
      </c>
      <c r="C271" s="3" t="str">
        <f t="shared" si="40"/>
        <v>34033 - Tumwater</v>
      </c>
      <c r="D271" s="19">
        <v>1454230</v>
      </c>
      <c r="E271" s="20">
        <v>1531948</v>
      </c>
      <c r="F271" s="21">
        <v>14710000</v>
      </c>
      <c r="G271" s="22">
        <v>14710000</v>
      </c>
      <c r="H271" s="10">
        <v>59036079.228596002</v>
      </c>
      <c r="I271" s="11">
        <v>64498473.814128987</v>
      </c>
      <c r="J271" s="10">
        <v>63619426</v>
      </c>
      <c r="K271" s="11">
        <v>65773985</v>
      </c>
      <c r="L271" s="17">
        <v>4.2700000000000002E-2</v>
      </c>
      <c r="M271" s="18">
        <v>1.09E-2</v>
      </c>
      <c r="N271" s="17">
        <v>0.28000000000000003</v>
      </c>
      <c r="O271" s="18">
        <v>0.28000000000000003</v>
      </c>
      <c r="P271" s="10">
        <v>17362168</v>
      </c>
      <c r="Q271" s="11">
        <v>17950162</v>
      </c>
      <c r="R271" s="10">
        <v>1454230.125</v>
      </c>
      <c r="S271" s="11">
        <v>1531948.3740000001</v>
      </c>
      <c r="T271" s="35">
        <v>1071777</v>
      </c>
      <c r="U271" s="36">
        <v>1148660</v>
      </c>
      <c r="V271" s="37">
        <v>12081434.017000001</v>
      </c>
      <c r="W271" s="38">
        <v>12516747.955</v>
      </c>
      <c r="X271" s="10">
        <v>54071517.02510722</v>
      </c>
      <c r="Y271" s="11">
        <v>55581318.910674587</v>
      </c>
      <c r="Z271" s="10">
        <v>56229517</v>
      </c>
      <c r="AA271" s="11">
        <v>58419141</v>
      </c>
      <c r="AB271" s="17">
        <v>2.1999999999999999E-2</v>
      </c>
      <c r="AC271" s="18">
        <v>2.81E-2</v>
      </c>
      <c r="AD271" s="17">
        <v>0.24</v>
      </c>
      <c r="AE271" s="18">
        <v>0.24</v>
      </c>
      <c r="AF271" s="10">
        <v>13153211</v>
      </c>
      <c r="AG271" s="11">
        <v>13665408</v>
      </c>
      <c r="AH271" s="10">
        <v>1071776.983</v>
      </c>
      <c r="AI271" s="11">
        <v>1148660.0449999999</v>
      </c>
      <c r="AJ271" s="19">
        <v>1454230</v>
      </c>
      <c r="AK271" s="20">
        <v>1531948</v>
      </c>
      <c r="AL271" s="21">
        <v>14710000</v>
      </c>
      <c r="AM271" s="22">
        <v>14710000</v>
      </c>
      <c r="AN271" s="10">
        <v>59036079.228596002</v>
      </c>
      <c r="AO271" s="11">
        <v>64498473.814128987</v>
      </c>
      <c r="AP271" s="10">
        <v>63619426</v>
      </c>
      <c r="AQ271" s="11">
        <v>65773985</v>
      </c>
      <c r="AR271" s="17">
        <v>4.2700000000000002E-2</v>
      </c>
      <c r="AS271" s="18">
        <v>1.09E-2</v>
      </c>
      <c r="AT271" s="17">
        <v>0.28000000000000003</v>
      </c>
      <c r="AU271" s="18">
        <v>0.28000000000000003</v>
      </c>
      <c r="AV271" s="10">
        <v>17362168</v>
      </c>
      <c r="AW271" s="11">
        <v>17950162</v>
      </c>
      <c r="AX271" s="10">
        <v>1454230.125</v>
      </c>
      <c r="AY271" s="11">
        <v>1531948.3740000001</v>
      </c>
      <c r="AZ271" s="35">
        <v>1431438</v>
      </c>
      <c r="BA271" s="36">
        <v>1518629</v>
      </c>
      <c r="BB271" s="37">
        <v>14710000</v>
      </c>
      <c r="BC271" s="38">
        <v>14710000</v>
      </c>
      <c r="BD271" s="10">
        <v>62007853.151547574</v>
      </c>
      <c r="BE271" s="11">
        <v>63578066.307563819</v>
      </c>
      <c r="BF271" s="10">
        <v>64482593</v>
      </c>
      <c r="BG271" s="11">
        <v>66824180</v>
      </c>
      <c r="BH271" s="17">
        <v>2.1999999999999999E-2</v>
      </c>
      <c r="BI271" s="18">
        <v>2.81E-2</v>
      </c>
      <c r="BJ271" s="17">
        <v>0.28000000000000003</v>
      </c>
      <c r="BK271" s="18">
        <v>0.28000000000000003</v>
      </c>
      <c r="BL271" s="10">
        <v>17597732</v>
      </c>
      <c r="BM271" s="11">
        <v>18236767</v>
      </c>
      <c r="BN271" s="10">
        <v>1431437.987</v>
      </c>
      <c r="BO271" s="11">
        <v>1518628.64</v>
      </c>
      <c r="BP271" s="77">
        <f t="shared" si="41"/>
        <v>-2628565.9829999991</v>
      </c>
    </row>
    <row r="272" spans="1:68">
      <c r="A272" s="3" t="s">
        <v>535</v>
      </c>
      <c r="B272" s="3" t="s">
        <v>536</v>
      </c>
      <c r="C272" s="3" t="str">
        <f t="shared" si="40"/>
        <v>39002 - Union Gap</v>
      </c>
      <c r="D272" s="19">
        <v>507179</v>
      </c>
      <c r="E272" s="20">
        <v>537627</v>
      </c>
      <c r="F272" s="21">
        <v>999808</v>
      </c>
      <c r="G272" s="22">
        <v>999808</v>
      </c>
      <c r="H272" s="10">
        <v>6278446.1331639206</v>
      </c>
      <c r="I272" s="11">
        <v>6912796.1143147899</v>
      </c>
      <c r="J272" s="10">
        <v>6765882</v>
      </c>
      <c r="K272" s="11">
        <v>7049502</v>
      </c>
      <c r="L272" s="17">
        <v>4.2700000000000002E-2</v>
      </c>
      <c r="M272" s="18">
        <v>1.09E-2</v>
      </c>
      <c r="N272" s="17">
        <v>0.28000000000000003</v>
      </c>
      <c r="O272" s="18">
        <v>0.28000000000000003</v>
      </c>
      <c r="P272" s="10">
        <v>2428159</v>
      </c>
      <c r="Q272" s="11">
        <v>2529946</v>
      </c>
      <c r="R272" s="10">
        <v>507178.63900000002</v>
      </c>
      <c r="S272" s="11">
        <v>537627.10100000002</v>
      </c>
      <c r="T272" s="35">
        <v>395946</v>
      </c>
      <c r="U272" s="36">
        <v>401983</v>
      </c>
      <c r="V272" s="37">
        <v>999808</v>
      </c>
      <c r="W272" s="38">
        <v>999808</v>
      </c>
      <c r="X272" s="10">
        <v>5806539.2838621503</v>
      </c>
      <c r="Y272" s="11">
        <v>5890316.9230345674</v>
      </c>
      <c r="Z272" s="10">
        <v>6038279</v>
      </c>
      <c r="AA272" s="11">
        <v>6191060</v>
      </c>
      <c r="AB272" s="17">
        <v>2.1999999999999999E-2</v>
      </c>
      <c r="AC272" s="18">
        <v>2.81E-2</v>
      </c>
      <c r="AD272" s="17">
        <v>0.24</v>
      </c>
      <c r="AE272" s="18">
        <v>0.24</v>
      </c>
      <c r="AF272" s="10">
        <v>1857458</v>
      </c>
      <c r="AG272" s="11">
        <v>1904455</v>
      </c>
      <c r="AH272" s="10">
        <v>395945.77600000001</v>
      </c>
      <c r="AI272" s="11">
        <v>401983.18300000002</v>
      </c>
      <c r="AJ272" s="19">
        <v>507179</v>
      </c>
      <c r="AK272" s="20">
        <v>537627</v>
      </c>
      <c r="AL272" s="21">
        <v>999808</v>
      </c>
      <c r="AM272" s="22">
        <v>999808</v>
      </c>
      <c r="AN272" s="10">
        <v>6278446.1331639206</v>
      </c>
      <c r="AO272" s="11">
        <v>6912796.1143147899</v>
      </c>
      <c r="AP272" s="10">
        <v>6765882</v>
      </c>
      <c r="AQ272" s="11">
        <v>7049502</v>
      </c>
      <c r="AR272" s="17">
        <v>4.2700000000000002E-2</v>
      </c>
      <c r="AS272" s="18">
        <v>1.09E-2</v>
      </c>
      <c r="AT272" s="17">
        <v>0.28000000000000003</v>
      </c>
      <c r="AU272" s="18">
        <v>0.28000000000000003</v>
      </c>
      <c r="AV272" s="10">
        <v>2428159</v>
      </c>
      <c r="AW272" s="11">
        <v>2529946</v>
      </c>
      <c r="AX272" s="10">
        <v>507178.63900000002</v>
      </c>
      <c r="AY272" s="11">
        <v>537627.10100000002</v>
      </c>
      <c r="AZ272" s="35">
        <v>533178</v>
      </c>
      <c r="BA272" s="36">
        <v>541552</v>
      </c>
      <c r="BB272" s="37">
        <v>999808</v>
      </c>
      <c r="BC272" s="38">
        <v>999808</v>
      </c>
      <c r="BD272" s="10">
        <v>6716843.8122897223</v>
      </c>
      <c r="BE272" s="11">
        <v>6808121.2283546636</v>
      </c>
      <c r="BF272" s="10">
        <v>6984914</v>
      </c>
      <c r="BG272" s="11">
        <v>7155724</v>
      </c>
      <c r="BH272" s="17">
        <v>2.1999999999999999E-2</v>
      </c>
      <c r="BI272" s="18">
        <v>2.81E-2</v>
      </c>
      <c r="BJ272" s="17">
        <v>0.28000000000000003</v>
      </c>
      <c r="BK272" s="18">
        <v>0.28000000000000003</v>
      </c>
      <c r="BL272" s="10">
        <v>2506766</v>
      </c>
      <c r="BM272" s="11">
        <v>2568067</v>
      </c>
      <c r="BN272" s="10">
        <v>533178.40399999998</v>
      </c>
      <c r="BO272" s="11">
        <v>541551.73899999994</v>
      </c>
      <c r="BP272" s="77">
        <f t="shared" si="41"/>
        <v>0</v>
      </c>
    </row>
    <row r="273" spans="1:68">
      <c r="A273" s="3" t="s">
        <v>537</v>
      </c>
      <c r="B273" s="3" t="s">
        <v>538</v>
      </c>
      <c r="C273" s="3" t="str">
        <f t="shared" si="40"/>
        <v>27083 - University Place</v>
      </c>
      <c r="D273" s="19">
        <v>2468279</v>
      </c>
      <c r="E273" s="20">
        <v>2639841</v>
      </c>
      <c r="F273" s="21">
        <v>13805087</v>
      </c>
      <c r="G273" s="22">
        <v>13805087</v>
      </c>
      <c r="H273" s="10">
        <v>48663735.112183891</v>
      </c>
      <c r="I273" s="11">
        <v>53630111.917021729</v>
      </c>
      <c r="J273" s="10">
        <v>52441811</v>
      </c>
      <c r="K273" s="11">
        <v>54690692</v>
      </c>
      <c r="L273" s="17">
        <v>4.2700000000000002E-2</v>
      </c>
      <c r="M273" s="18">
        <v>1.09E-2</v>
      </c>
      <c r="N273" s="17">
        <v>0.32290000000000002</v>
      </c>
      <c r="O273" s="18">
        <v>0.32290000000000002</v>
      </c>
      <c r="P273" s="10">
        <v>16935669</v>
      </c>
      <c r="Q273" s="11">
        <v>17661927</v>
      </c>
      <c r="R273" s="10">
        <v>2468278.8739999998</v>
      </c>
      <c r="S273" s="11">
        <v>2639840.7439999999</v>
      </c>
      <c r="T273" s="35">
        <v>1888541</v>
      </c>
      <c r="U273" s="36">
        <v>2001779</v>
      </c>
      <c r="V273" s="37">
        <v>11245194.797</v>
      </c>
      <c r="W273" s="38">
        <v>11688197.343</v>
      </c>
      <c r="X273" s="10">
        <v>44637815.716426924</v>
      </c>
      <c r="Y273" s="11">
        <v>46034856.698735133</v>
      </c>
      <c r="Z273" s="10">
        <v>46419316</v>
      </c>
      <c r="AA273" s="11">
        <v>48385264</v>
      </c>
      <c r="AB273" s="17">
        <v>2.1999999999999999E-2</v>
      </c>
      <c r="AC273" s="18">
        <v>2.81E-2</v>
      </c>
      <c r="AD273" s="17">
        <v>0.28289999999999998</v>
      </c>
      <c r="AE273" s="18">
        <v>0.28289999999999998</v>
      </c>
      <c r="AF273" s="10">
        <v>13133736</v>
      </c>
      <c r="AG273" s="11">
        <v>13689976</v>
      </c>
      <c r="AH273" s="10">
        <v>1888541.203</v>
      </c>
      <c r="AI273" s="11">
        <v>2001778.6569999999</v>
      </c>
      <c r="AJ273" s="19">
        <v>2468279</v>
      </c>
      <c r="AK273" s="20">
        <v>2639841</v>
      </c>
      <c r="AL273" s="21">
        <v>13805087</v>
      </c>
      <c r="AM273" s="22">
        <v>13805087</v>
      </c>
      <c r="AN273" s="10">
        <v>48663735.112183891</v>
      </c>
      <c r="AO273" s="11">
        <v>53630111.917021729</v>
      </c>
      <c r="AP273" s="10">
        <v>52441811</v>
      </c>
      <c r="AQ273" s="11">
        <v>54690692</v>
      </c>
      <c r="AR273" s="17">
        <v>4.2700000000000002E-2</v>
      </c>
      <c r="AS273" s="18">
        <v>1.09E-2</v>
      </c>
      <c r="AT273" s="17">
        <v>0.32290000000000002</v>
      </c>
      <c r="AU273" s="18">
        <v>0.32290000000000002</v>
      </c>
      <c r="AV273" s="10">
        <v>16935669</v>
      </c>
      <c r="AW273" s="11">
        <v>17661927</v>
      </c>
      <c r="AX273" s="10">
        <v>2468278.8739999998</v>
      </c>
      <c r="AY273" s="11">
        <v>2639840.7439999999</v>
      </c>
      <c r="AZ273" s="35">
        <v>2529502</v>
      </c>
      <c r="BA273" s="36">
        <v>2669661</v>
      </c>
      <c r="BB273" s="37">
        <v>13805087</v>
      </c>
      <c r="BC273" s="38">
        <v>13805087</v>
      </c>
      <c r="BD273" s="10">
        <v>51489334.456053503</v>
      </c>
      <c r="BE273" s="11">
        <v>52939564.481312536</v>
      </c>
      <c r="BF273" s="10">
        <v>53544279</v>
      </c>
      <c r="BG273" s="11">
        <v>55642506</v>
      </c>
      <c r="BH273" s="17">
        <v>2.1999999999999999E-2</v>
      </c>
      <c r="BI273" s="18">
        <v>2.81E-2</v>
      </c>
      <c r="BJ273" s="17">
        <v>0.32290000000000002</v>
      </c>
      <c r="BK273" s="18">
        <v>0.32290000000000002</v>
      </c>
      <c r="BL273" s="10">
        <v>17291702</v>
      </c>
      <c r="BM273" s="11">
        <v>17969308</v>
      </c>
      <c r="BN273" s="10">
        <v>2529501.9679999999</v>
      </c>
      <c r="BO273" s="11">
        <v>2669660.5720000002</v>
      </c>
      <c r="BP273" s="77">
        <f t="shared" si="41"/>
        <v>-2559892.2029999997</v>
      </c>
    </row>
    <row r="274" spans="1:68">
      <c r="A274" s="3" t="s">
        <v>539</v>
      </c>
      <c r="B274" s="3" t="s">
        <v>540</v>
      </c>
      <c r="C274" s="3" t="str">
        <f t="shared" si="40"/>
        <v>33070 - Valley</v>
      </c>
      <c r="D274" s="19">
        <v>629057</v>
      </c>
      <c r="E274" s="20">
        <v>675408</v>
      </c>
      <c r="F274" s="21">
        <v>152000</v>
      </c>
      <c r="G274" s="22">
        <v>152000</v>
      </c>
      <c r="H274" s="10">
        <v>6655558.2921055425</v>
      </c>
      <c r="I274" s="11">
        <v>7675642.0985727012</v>
      </c>
      <c r="J274" s="10">
        <v>7172272</v>
      </c>
      <c r="K274" s="11">
        <v>7827434</v>
      </c>
      <c r="L274" s="17">
        <v>4.2700000000000002E-2</v>
      </c>
      <c r="M274" s="18">
        <v>1.09E-2</v>
      </c>
      <c r="N274" s="17">
        <v>0.30910000000000004</v>
      </c>
      <c r="O274" s="18">
        <v>0.30910000000000004</v>
      </c>
      <c r="P274" s="10">
        <v>2358317</v>
      </c>
      <c r="Q274" s="11">
        <v>2573742</v>
      </c>
      <c r="R274" s="10">
        <v>851546.44</v>
      </c>
      <c r="S274" s="11">
        <v>943195.58900000004</v>
      </c>
      <c r="T274" s="35">
        <v>639231</v>
      </c>
      <c r="U274" s="36">
        <v>651759</v>
      </c>
      <c r="V274" s="37">
        <v>152000</v>
      </c>
      <c r="W274" s="38">
        <v>152000</v>
      </c>
      <c r="X274" s="10">
        <v>6275133.3816343164</v>
      </c>
      <c r="Y274" s="11">
        <v>6515587.0006781397</v>
      </c>
      <c r="Z274" s="10">
        <v>6525575</v>
      </c>
      <c r="AA274" s="11">
        <v>6848254</v>
      </c>
      <c r="AB274" s="17">
        <v>2.1999999999999999E-2</v>
      </c>
      <c r="AC274" s="18">
        <v>2.81E-2</v>
      </c>
      <c r="AD274" s="17">
        <v>0.26910000000000001</v>
      </c>
      <c r="AE274" s="18">
        <v>0.26910000000000001</v>
      </c>
      <c r="AF274" s="10">
        <v>1868009</v>
      </c>
      <c r="AG274" s="11">
        <v>1960379</v>
      </c>
      <c r="AH274" s="10">
        <v>672978.39099999995</v>
      </c>
      <c r="AI274" s="11">
        <v>708874.02500000002</v>
      </c>
      <c r="AJ274" s="19">
        <v>629057</v>
      </c>
      <c r="AK274" s="20">
        <v>675408</v>
      </c>
      <c r="AL274" s="21">
        <v>152000</v>
      </c>
      <c r="AM274" s="22">
        <v>152000</v>
      </c>
      <c r="AN274" s="10">
        <v>6655558.2921055425</v>
      </c>
      <c r="AO274" s="11">
        <v>7675642.0985727012</v>
      </c>
      <c r="AP274" s="10">
        <v>7172272</v>
      </c>
      <c r="AQ274" s="11">
        <v>7827434</v>
      </c>
      <c r="AR274" s="17">
        <v>4.2700000000000002E-2</v>
      </c>
      <c r="AS274" s="18">
        <v>1.09E-2</v>
      </c>
      <c r="AT274" s="17">
        <v>0.30910000000000004</v>
      </c>
      <c r="AU274" s="18">
        <v>0.30910000000000004</v>
      </c>
      <c r="AV274" s="10">
        <v>2358317</v>
      </c>
      <c r="AW274" s="11">
        <v>2573742</v>
      </c>
      <c r="AX274" s="10">
        <v>851546.44</v>
      </c>
      <c r="AY274" s="11">
        <v>943195.58900000004</v>
      </c>
      <c r="AZ274" s="35">
        <v>691677</v>
      </c>
      <c r="BA274" s="36">
        <v>702605</v>
      </c>
      <c r="BB274" s="37">
        <v>152000</v>
      </c>
      <c r="BC274" s="38">
        <v>152000</v>
      </c>
      <c r="BD274" s="10">
        <v>7593786.1634539152</v>
      </c>
      <c r="BE274" s="11">
        <v>7848694.816464344</v>
      </c>
      <c r="BF274" s="10">
        <v>7896855</v>
      </c>
      <c r="BG274" s="11">
        <v>8249427</v>
      </c>
      <c r="BH274" s="17">
        <v>2.1999999999999999E-2</v>
      </c>
      <c r="BI274" s="18">
        <v>2.81E-2</v>
      </c>
      <c r="BJ274" s="17">
        <v>0.30910000000000004</v>
      </c>
      <c r="BK274" s="18">
        <v>0.30910000000000004</v>
      </c>
      <c r="BL274" s="10">
        <v>2596568</v>
      </c>
      <c r="BM274" s="11">
        <v>2712497</v>
      </c>
      <c r="BN274" s="10">
        <v>955598.63199999998</v>
      </c>
      <c r="BO274" s="11">
        <v>1001359.919</v>
      </c>
      <c r="BP274" s="77">
        <f t="shared" si="41"/>
        <v>0</v>
      </c>
    </row>
    <row r="275" spans="1:68">
      <c r="A275" s="3" t="s">
        <v>541</v>
      </c>
      <c r="B275" s="3" t="s">
        <v>542</v>
      </c>
      <c r="C275" s="3" t="str">
        <f t="shared" si="40"/>
        <v>06037 - Vancouver</v>
      </c>
      <c r="D275" s="19">
        <v>9664004</v>
      </c>
      <c r="E275" s="20">
        <v>9838091</v>
      </c>
      <c r="F275" s="21">
        <v>45200000</v>
      </c>
      <c r="G275" s="22">
        <v>45200000</v>
      </c>
      <c r="H275" s="10">
        <v>213803542.71066001</v>
      </c>
      <c r="I275" s="11">
        <v>231849004.8611753</v>
      </c>
      <c r="J275" s="10">
        <v>230402472</v>
      </c>
      <c r="K275" s="11">
        <v>236434012</v>
      </c>
      <c r="L275" s="17">
        <v>4.2700000000000002E-2</v>
      </c>
      <c r="M275" s="18">
        <v>1.09E-2</v>
      </c>
      <c r="N275" s="17">
        <v>0.28000000000000003</v>
      </c>
      <c r="O275" s="18">
        <v>0.28000000000000003</v>
      </c>
      <c r="P275" s="10">
        <v>64650168</v>
      </c>
      <c r="Q275" s="11">
        <v>66342598</v>
      </c>
      <c r="R275" s="10">
        <v>9664004.0140000004</v>
      </c>
      <c r="S275" s="11">
        <v>9838091.2689999994</v>
      </c>
      <c r="T275" s="35">
        <v>7391206</v>
      </c>
      <c r="U275" s="36">
        <v>7534765</v>
      </c>
      <c r="V275" s="37">
        <v>41703456.372000001</v>
      </c>
      <c r="W275" s="38">
        <v>42990806.464000002</v>
      </c>
      <c r="X275" s="10">
        <v>196292061.42519978</v>
      </c>
      <c r="Y275" s="11">
        <v>199870716.42544508</v>
      </c>
      <c r="Z275" s="10">
        <v>204126099</v>
      </c>
      <c r="AA275" s="11">
        <v>210075540</v>
      </c>
      <c r="AB275" s="17">
        <v>2.1999999999999999E-2</v>
      </c>
      <c r="AC275" s="18">
        <v>2.81E-2</v>
      </c>
      <c r="AD275" s="17">
        <v>0.24</v>
      </c>
      <c r="AE275" s="18">
        <v>0.24</v>
      </c>
      <c r="AF275" s="10">
        <v>49094662</v>
      </c>
      <c r="AG275" s="11">
        <v>50525571</v>
      </c>
      <c r="AH275" s="10">
        <v>7391205.6279999996</v>
      </c>
      <c r="AI275" s="11">
        <v>7534764.5360000003</v>
      </c>
      <c r="AJ275" s="19">
        <v>9664004</v>
      </c>
      <c r="AK275" s="20">
        <v>9838091</v>
      </c>
      <c r="AL275" s="21">
        <v>45200000</v>
      </c>
      <c r="AM275" s="22">
        <v>45200000</v>
      </c>
      <c r="AN275" s="10">
        <v>213803542.71066001</v>
      </c>
      <c r="AO275" s="11">
        <v>231849004.8611753</v>
      </c>
      <c r="AP275" s="10">
        <v>230402472</v>
      </c>
      <c r="AQ275" s="11">
        <v>236434012</v>
      </c>
      <c r="AR275" s="17">
        <v>4.2700000000000002E-2</v>
      </c>
      <c r="AS275" s="18">
        <v>1.09E-2</v>
      </c>
      <c r="AT275" s="17">
        <v>0.28000000000000003</v>
      </c>
      <c r="AU275" s="18">
        <v>0.28000000000000003</v>
      </c>
      <c r="AV275" s="10">
        <v>64650168</v>
      </c>
      <c r="AW275" s="11">
        <v>66342598</v>
      </c>
      <c r="AX275" s="10">
        <v>9664004.0140000004</v>
      </c>
      <c r="AY275" s="11">
        <v>9838091.2689999994</v>
      </c>
      <c r="AZ275" s="35">
        <v>9706711</v>
      </c>
      <c r="BA275" s="36">
        <v>9894284</v>
      </c>
      <c r="BB275" s="37">
        <v>45200000</v>
      </c>
      <c r="BC275" s="38">
        <v>45200000</v>
      </c>
      <c r="BD275" s="10">
        <v>224825900.96181634</v>
      </c>
      <c r="BE275" s="11">
        <v>228619639.21021193</v>
      </c>
      <c r="BF275" s="10">
        <v>233798727</v>
      </c>
      <c r="BG275" s="11">
        <v>240292301</v>
      </c>
      <c r="BH275" s="17">
        <v>2.1999999999999999E-2</v>
      </c>
      <c r="BI275" s="18">
        <v>2.81E-2</v>
      </c>
      <c r="BJ275" s="17">
        <v>0.28000000000000003</v>
      </c>
      <c r="BK275" s="18">
        <v>0.28000000000000003</v>
      </c>
      <c r="BL275" s="10">
        <v>65603146</v>
      </c>
      <c r="BM275" s="11">
        <v>67425221</v>
      </c>
      <c r="BN275" s="10">
        <v>9706710.7379999999</v>
      </c>
      <c r="BO275" s="11">
        <v>9894284.0240000002</v>
      </c>
      <c r="BP275" s="77">
        <f t="shared" si="41"/>
        <v>-3496543.6279999986</v>
      </c>
    </row>
    <row r="276" spans="1:68">
      <c r="A276" s="3" t="s">
        <v>543</v>
      </c>
      <c r="B276" s="3" t="s">
        <v>544</v>
      </c>
      <c r="C276" s="3" t="str">
        <f t="shared" si="40"/>
        <v>17402 - Vashon Island</v>
      </c>
      <c r="D276" s="19">
        <v>0</v>
      </c>
      <c r="E276" s="20">
        <v>0</v>
      </c>
      <c r="F276" s="21">
        <v>3962831</v>
      </c>
      <c r="G276" s="22">
        <v>3962831</v>
      </c>
      <c r="H276" s="10">
        <v>13294225.184557276</v>
      </c>
      <c r="I276" s="11">
        <v>14329294.968766676</v>
      </c>
      <c r="J276" s="10">
        <v>14326340</v>
      </c>
      <c r="K276" s="11">
        <v>14612669</v>
      </c>
      <c r="L276" s="17">
        <v>4.2700000000000002E-2</v>
      </c>
      <c r="M276" s="18">
        <v>1.09E-2</v>
      </c>
      <c r="N276" s="17">
        <v>0.28880000000000006</v>
      </c>
      <c r="O276" s="18">
        <v>0.28880000000000006</v>
      </c>
      <c r="P276" s="10">
        <v>4137447</v>
      </c>
      <c r="Q276" s="11">
        <v>4220139</v>
      </c>
      <c r="R276" s="10">
        <v>0</v>
      </c>
      <c r="S276" s="11">
        <v>0</v>
      </c>
      <c r="T276" s="35">
        <v>0</v>
      </c>
      <c r="U276" s="36">
        <v>0</v>
      </c>
      <c r="V276" s="37">
        <v>3147455</v>
      </c>
      <c r="W276" s="38">
        <v>3274263</v>
      </c>
      <c r="X276" s="10">
        <v>12165032.78708314</v>
      </c>
      <c r="Y276" s="11">
        <v>12520940.28258539</v>
      </c>
      <c r="Z276" s="10">
        <v>12650541</v>
      </c>
      <c r="AA276" s="11">
        <v>13160223</v>
      </c>
      <c r="AB276" s="17">
        <v>2.1999999999999999E-2</v>
      </c>
      <c r="AC276" s="18">
        <v>2.81E-2</v>
      </c>
      <c r="AD276" s="17">
        <v>0.24879999999999999</v>
      </c>
      <c r="AE276" s="18">
        <v>0.24879999999999999</v>
      </c>
      <c r="AF276" s="10">
        <v>3147455</v>
      </c>
      <c r="AG276" s="11">
        <v>3274263</v>
      </c>
      <c r="AH276" s="10">
        <v>0</v>
      </c>
      <c r="AI276" s="11">
        <v>0</v>
      </c>
      <c r="AJ276" s="19">
        <v>0</v>
      </c>
      <c r="AK276" s="20">
        <v>0</v>
      </c>
      <c r="AL276" s="21">
        <v>3962831</v>
      </c>
      <c r="AM276" s="22">
        <v>3962831</v>
      </c>
      <c r="AN276" s="10">
        <v>13294225.184557276</v>
      </c>
      <c r="AO276" s="11">
        <v>14329294.968766676</v>
      </c>
      <c r="AP276" s="10">
        <v>14326340</v>
      </c>
      <c r="AQ276" s="11">
        <v>14612669</v>
      </c>
      <c r="AR276" s="17">
        <v>4.2700000000000002E-2</v>
      </c>
      <c r="AS276" s="18">
        <v>1.09E-2</v>
      </c>
      <c r="AT276" s="17">
        <v>0.28880000000000006</v>
      </c>
      <c r="AU276" s="18">
        <v>0.28880000000000006</v>
      </c>
      <c r="AV276" s="10">
        <v>4137447</v>
      </c>
      <c r="AW276" s="11">
        <v>4220139</v>
      </c>
      <c r="AX276" s="10">
        <v>0</v>
      </c>
      <c r="AY276" s="11">
        <v>0</v>
      </c>
      <c r="AZ276" s="35">
        <v>0</v>
      </c>
      <c r="BA276" s="36">
        <v>0</v>
      </c>
      <c r="BB276" s="37">
        <v>3962831</v>
      </c>
      <c r="BC276" s="38">
        <v>3962831</v>
      </c>
      <c r="BD276" s="10">
        <v>14038971.654932451</v>
      </c>
      <c r="BE276" s="11">
        <v>14409471.691206947</v>
      </c>
      <c r="BF276" s="10">
        <v>14599269</v>
      </c>
      <c r="BG276" s="11">
        <v>15145178</v>
      </c>
      <c r="BH276" s="17">
        <v>2.1999999999999999E-2</v>
      </c>
      <c r="BI276" s="18">
        <v>2.81E-2</v>
      </c>
      <c r="BJ276" s="17">
        <v>0.28880000000000006</v>
      </c>
      <c r="BK276" s="18">
        <v>0.28880000000000006</v>
      </c>
      <c r="BL276" s="10">
        <v>4216269</v>
      </c>
      <c r="BM276" s="11">
        <v>4373927</v>
      </c>
      <c r="BN276" s="10">
        <v>0</v>
      </c>
      <c r="BO276" s="11">
        <v>0</v>
      </c>
      <c r="BP276" s="77">
        <f t="shared" si="41"/>
        <v>-815376</v>
      </c>
    </row>
    <row r="277" spans="1:68">
      <c r="A277" s="3" t="s">
        <v>545</v>
      </c>
      <c r="B277" s="3" t="s">
        <v>546</v>
      </c>
      <c r="C277" s="3" t="str">
        <f t="shared" si="40"/>
        <v>35200 - Wahkiakum</v>
      </c>
      <c r="D277" s="19">
        <v>129570</v>
      </c>
      <c r="E277" s="20">
        <v>121478</v>
      </c>
      <c r="F277" s="21">
        <v>997000</v>
      </c>
      <c r="G277" s="22">
        <v>997000</v>
      </c>
      <c r="H277" s="10">
        <v>5080280.9848800721</v>
      </c>
      <c r="I277" s="11">
        <v>5443674.0889712553</v>
      </c>
      <c r="J277" s="10">
        <v>5474696</v>
      </c>
      <c r="K277" s="11">
        <v>5551327</v>
      </c>
      <c r="L277" s="17">
        <v>4.2700000000000002E-2</v>
      </c>
      <c r="M277" s="18">
        <v>1.09E-2</v>
      </c>
      <c r="N277" s="17">
        <v>0.28000000000000003</v>
      </c>
      <c r="O277" s="18">
        <v>0.28000000000000003</v>
      </c>
      <c r="P277" s="10">
        <v>1532915</v>
      </c>
      <c r="Q277" s="11">
        <v>1554372</v>
      </c>
      <c r="R277" s="10">
        <v>129569.948</v>
      </c>
      <c r="S277" s="11">
        <v>121478.27</v>
      </c>
      <c r="T277" s="35">
        <v>90151</v>
      </c>
      <c r="U277" s="36">
        <v>85711</v>
      </c>
      <c r="V277" s="37">
        <v>997000</v>
      </c>
      <c r="W277" s="38">
        <v>997000</v>
      </c>
      <c r="X277" s="10">
        <v>4615144.5396030899</v>
      </c>
      <c r="Y277" s="11">
        <v>4658009.9732352225</v>
      </c>
      <c r="Z277" s="10">
        <v>4799335</v>
      </c>
      <c r="AA277" s="11">
        <v>4895835</v>
      </c>
      <c r="AB277" s="17">
        <v>2.1999999999999999E-2</v>
      </c>
      <c r="AC277" s="18">
        <v>2.81E-2</v>
      </c>
      <c r="AD277" s="17">
        <v>0.24</v>
      </c>
      <c r="AE277" s="18">
        <v>0.24</v>
      </c>
      <c r="AF277" s="10">
        <v>1151840</v>
      </c>
      <c r="AG277" s="11">
        <v>1175000</v>
      </c>
      <c r="AH277" s="10">
        <v>90150.998999999996</v>
      </c>
      <c r="AI277" s="11">
        <v>85710.615999999995</v>
      </c>
      <c r="AJ277" s="19">
        <v>129570</v>
      </c>
      <c r="AK277" s="20">
        <v>121478</v>
      </c>
      <c r="AL277" s="21">
        <v>997000</v>
      </c>
      <c r="AM277" s="22">
        <v>997000</v>
      </c>
      <c r="AN277" s="10">
        <v>5080280.9848800721</v>
      </c>
      <c r="AO277" s="11">
        <v>5443674.0889712553</v>
      </c>
      <c r="AP277" s="10">
        <v>5474696</v>
      </c>
      <c r="AQ277" s="11">
        <v>5551327</v>
      </c>
      <c r="AR277" s="17">
        <v>4.2700000000000002E-2</v>
      </c>
      <c r="AS277" s="18">
        <v>1.09E-2</v>
      </c>
      <c r="AT277" s="17">
        <v>0.28000000000000003</v>
      </c>
      <c r="AU277" s="18">
        <v>0.28000000000000003</v>
      </c>
      <c r="AV277" s="10">
        <v>1532915</v>
      </c>
      <c r="AW277" s="11">
        <v>1554372</v>
      </c>
      <c r="AX277" s="10">
        <v>129569.948</v>
      </c>
      <c r="AY277" s="11">
        <v>121478.27</v>
      </c>
      <c r="AZ277" s="35">
        <v>110256</v>
      </c>
      <c r="BA277" s="36">
        <v>105382</v>
      </c>
      <c r="BB277" s="37">
        <v>997000</v>
      </c>
      <c r="BC277" s="38">
        <v>997000</v>
      </c>
      <c r="BD277" s="10">
        <v>5217412.1608985635</v>
      </c>
      <c r="BE277" s="11">
        <v>5264644.9858053382</v>
      </c>
      <c r="BF277" s="10">
        <v>5425640</v>
      </c>
      <c r="BG277" s="11">
        <v>5533443</v>
      </c>
      <c r="BH277" s="17">
        <v>2.1999999999999999E-2</v>
      </c>
      <c r="BI277" s="18">
        <v>2.81E-2</v>
      </c>
      <c r="BJ277" s="17">
        <v>0.28000000000000003</v>
      </c>
      <c r="BK277" s="18">
        <v>0.28000000000000003</v>
      </c>
      <c r="BL277" s="10">
        <v>1519179</v>
      </c>
      <c r="BM277" s="11">
        <v>1549364</v>
      </c>
      <c r="BN277" s="10">
        <v>110255.65300000001</v>
      </c>
      <c r="BO277" s="11">
        <v>105381.762</v>
      </c>
      <c r="BP277" s="77">
        <f t="shared" si="41"/>
        <v>0</v>
      </c>
    </row>
    <row r="278" spans="1:68">
      <c r="A278" s="3" t="s">
        <v>547</v>
      </c>
      <c r="B278" s="3" t="s">
        <v>548</v>
      </c>
      <c r="C278" s="3" t="str">
        <f t="shared" si="40"/>
        <v>13073 - Wahluke</v>
      </c>
      <c r="D278" s="19">
        <v>2424977</v>
      </c>
      <c r="E278" s="20">
        <v>2485959</v>
      </c>
      <c r="F278" s="21">
        <v>1445694</v>
      </c>
      <c r="G278" s="22">
        <v>1445694</v>
      </c>
      <c r="H278" s="10">
        <v>24210455.564418562</v>
      </c>
      <c r="I278" s="11">
        <v>26246702.280412853</v>
      </c>
      <c r="J278" s="10">
        <v>26090067</v>
      </c>
      <c r="K278" s="11">
        <v>26765753</v>
      </c>
      <c r="L278" s="17">
        <v>4.2700000000000002E-2</v>
      </c>
      <c r="M278" s="18">
        <v>1.09E-2</v>
      </c>
      <c r="N278" s="17">
        <v>0.37690000000000001</v>
      </c>
      <c r="O278" s="18">
        <v>0.37690000000000001</v>
      </c>
      <c r="P278" s="10">
        <v>9845527</v>
      </c>
      <c r="Q278" s="11">
        <v>10100508</v>
      </c>
      <c r="R278" s="10">
        <v>2424977.4700000002</v>
      </c>
      <c r="S278" s="11">
        <v>2485959.2480000001</v>
      </c>
      <c r="T278" s="35">
        <v>1887547</v>
      </c>
      <c r="U278" s="36">
        <v>1908870</v>
      </c>
      <c r="V278" s="37">
        <v>1445694</v>
      </c>
      <c r="W278" s="38">
        <v>1445694</v>
      </c>
      <c r="X278" s="10">
        <v>22406756.068388157</v>
      </c>
      <c r="Y278" s="11">
        <v>22577950.485693153</v>
      </c>
      <c r="Z278" s="10">
        <v>23301012</v>
      </c>
      <c r="AA278" s="11">
        <v>23730716</v>
      </c>
      <c r="AB278" s="17">
        <v>2.1999999999999999E-2</v>
      </c>
      <c r="AC278" s="18">
        <v>2.81E-2</v>
      </c>
      <c r="AD278" s="17">
        <v>0.33689999999999998</v>
      </c>
      <c r="AE278" s="18">
        <v>0.33689999999999998</v>
      </c>
      <c r="AF278" s="10">
        <v>7859835</v>
      </c>
      <c r="AG278" s="11">
        <v>8004782</v>
      </c>
      <c r="AH278" s="10">
        <v>1887547.4569999999</v>
      </c>
      <c r="AI278" s="11">
        <v>1908870.014</v>
      </c>
      <c r="AJ278" s="19">
        <v>2424977</v>
      </c>
      <c r="AK278" s="20">
        <v>2485959</v>
      </c>
      <c r="AL278" s="21">
        <v>1445694</v>
      </c>
      <c r="AM278" s="22">
        <v>1445694</v>
      </c>
      <c r="AN278" s="10">
        <v>24210455.564418562</v>
      </c>
      <c r="AO278" s="11">
        <v>26246702.280412853</v>
      </c>
      <c r="AP278" s="10">
        <v>26090067</v>
      </c>
      <c r="AQ278" s="11">
        <v>26765753</v>
      </c>
      <c r="AR278" s="17">
        <v>4.2700000000000002E-2</v>
      </c>
      <c r="AS278" s="18">
        <v>1.09E-2</v>
      </c>
      <c r="AT278" s="17">
        <v>0.37690000000000001</v>
      </c>
      <c r="AU278" s="18">
        <v>0.37690000000000001</v>
      </c>
      <c r="AV278" s="10">
        <v>9845527</v>
      </c>
      <c r="AW278" s="11">
        <v>10100508</v>
      </c>
      <c r="AX278" s="10">
        <v>2424977.4700000002</v>
      </c>
      <c r="AY278" s="11">
        <v>2485959.2480000001</v>
      </c>
      <c r="AZ278" s="35">
        <v>2426337</v>
      </c>
      <c r="BA278" s="36">
        <v>2455700</v>
      </c>
      <c r="BB278" s="37">
        <v>1445694</v>
      </c>
      <c r="BC278" s="38">
        <v>1445694</v>
      </c>
      <c r="BD278" s="10">
        <v>25249230.378804389</v>
      </c>
      <c r="BE278" s="11">
        <v>25440986.431835279</v>
      </c>
      <c r="BF278" s="10">
        <v>26256930</v>
      </c>
      <c r="BG278" s="11">
        <v>26739930</v>
      </c>
      <c r="BH278" s="17">
        <v>2.1999999999999999E-2</v>
      </c>
      <c r="BI278" s="18">
        <v>2.81E-2</v>
      </c>
      <c r="BJ278" s="17">
        <v>0.37690000000000001</v>
      </c>
      <c r="BK278" s="18">
        <v>0.37690000000000001</v>
      </c>
      <c r="BL278" s="10">
        <v>9908496</v>
      </c>
      <c r="BM278" s="11">
        <v>10090764</v>
      </c>
      <c r="BN278" s="10">
        <v>2426337.406</v>
      </c>
      <c r="BO278" s="11">
        <v>2455699.7340000002</v>
      </c>
      <c r="BP278" s="77">
        <f t="shared" si="41"/>
        <v>0</v>
      </c>
    </row>
    <row r="279" spans="1:68">
      <c r="A279" s="3" t="s">
        <v>549</v>
      </c>
      <c r="B279" s="3" t="s">
        <v>550</v>
      </c>
      <c r="C279" s="3" t="str">
        <f t="shared" si="40"/>
        <v>36401 - Waitsburg</v>
      </c>
      <c r="D279" s="19">
        <v>234218</v>
      </c>
      <c r="E279" s="20">
        <v>236623</v>
      </c>
      <c r="F279" s="21">
        <v>548000</v>
      </c>
      <c r="G279" s="22">
        <v>548000</v>
      </c>
      <c r="H279" s="10">
        <v>3489952.9003142295</v>
      </c>
      <c r="I279" s="11">
        <v>3761188.0638989694</v>
      </c>
      <c r="J279" s="10">
        <v>3760900</v>
      </c>
      <c r="K279" s="11">
        <v>3835569</v>
      </c>
      <c r="L279" s="17">
        <v>4.2700000000000002E-2</v>
      </c>
      <c r="M279" s="18">
        <v>1.09E-2</v>
      </c>
      <c r="N279" s="17">
        <v>0.28000000000000003</v>
      </c>
      <c r="O279" s="18">
        <v>0.28000000000000003</v>
      </c>
      <c r="P279" s="10">
        <v>983536</v>
      </c>
      <c r="Q279" s="11">
        <v>1003063</v>
      </c>
      <c r="R279" s="10">
        <v>234218.29399999999</v>
      </c>
      <c r="S279" s="11">
        <v>236622.568</v>
      </c>
      <c r="T279" s="35">
        <v>174630</v>
      </c>
      <c r="U279" s="36">
        <v>174158</v>
      </c>
      <c r="V279" s="37">
        <v>548000</v>
      </c>
      <c r="W279" s="38">
        <v>548000</v>
      </c>
      <c r="X279" s="10">
        <v>3155925.2276910017</v>
      </c>
      <c r="Y279" s="11">
        <v>3172874.3662906834</v>
      </c>
      <c r="Z279" s="10">
        <v>3281879</v>
      </c>
      <c r="AA279" s="11">
        <v>3334872</v>
      </c>
      <c r="AB279" s="17">
        <v>2.1999999999999999E-2</v>
      </c>
      <c r="AC279" s="18">
        <v>2.81E-2</v>
      </c>
      <c r="AD279" s="17">
        <v>0.24</v>
      </c>
      <c r="AE279" s="18">
        <v>0.24</v>
      </c>
      <c r="AF279" s="10">
        <v>735655</v>
      </c>
      <c r="AG279" s="11">
        <v>747534</v>
      </c>
      <c r="AH279" s="10">
        <v>174630.26500000001</v>
      </c>
      <c r="AI279" s="11">
        <v>174157.81400000001</v>
      </c>
      <c r="AJ279" s="19">
        <v>234218</v>
      </c>
      <c r="AK279" s="20">
        <v>236623</v>
      </c>
      <c r="AL279" s="21">
        <v>548000</v>
      </c>
      <c r="AM279" s="22">
        <v>548000</v>
      </c>
      <c r="AN279" s="10">
        <v>3489952.9003142295</v>
      </c>
      <c r="AO279" s="11">
        <v>3761188.0638989694</v>
      </c>
      <c r="AP279" s="10">
        <v>3760900</v>
      </c>
      <c r="AQ279" s="11">
        <v>3835569</v>
      </c>
      <c r="AR279" s="17">
        <v>4.2700000000000002E-2</v>
      </c>
      <c r="AS279" s="18">
        <v>1.09E-2</v>
      </c>
      <c r="AT279" s="17">
        <v>0.28000000000000003</v>
      </c>
      <c r="AU279" s="18">
        <v>0.28000000000000003</v>
      </c>
      <c r="AV279" s="10">
        <v>983536</v>
      </c>
      <c r="AW279" s="11">
        <v>1003063</v>
      </c>
      <c r="AX279" s="10">
        <v>234218.29399999999</v>
      </c>
      <c r="AY279" s="11">
        <v>236622.568</v>
      </c>
      <c r="AZ279" s="35">
        <v>227279</v>
      </c>
      <c r="BA279" s="36">
        <v>227140</v>
      </c>
      <c r="BB279" s="37">
        <v>548000</v>
      </c>
      <c r="BC279" s="38">
        <v>548000</v>
      </c>
      <c r="BD279" s="10">
        <v>3600421.0207733354</v>
      </c>
      <c r="BE279" s="11">
        <v>3620302.8520646854</v>
      </c>
      <c r="BF279" s="10">
        <v>3744114</v>
      </c>
      <c r="BG279" s="11">
        <v>3805145</v>
      </c>
      <c r="BH279" s="17">
        <v>2.1999999999999999E-2</v>
      </c>
      <c r="BI279" s="18">
        <v>2.81E-2</v>
      </c>
      <c r="BJ279" s="17">
        <v>0.28000000000000003</v>
      </c>
      <c r="BK279" s="18">
        <v>0.28000000000000003</v>
      </c>
      <c r="BL279" s="10">
        <v>979146</v>
      </c>
      <c r="BM279" s="11">
        <v>995107</v>
      </c>
      <c r="BN279" s="10">
        <v>227279.41399999999</v>
      </c>
      <c r="BO279" s="11">
        <v>227139.93</v>
      </c>
      <c r="BP279" s="77">
        <f t="shared" si="41"/>
        <v>0</v>
      </c>
    </row>
    <row r="280" spans="1:68">
      <c r="A280" s="3" t="s">
        <v>551</v>
      </c>
      <c r="B280" s="3" t="s">
        <v>552</v>
      </c>
      <c r="C280" s="3" t="str">
        <f t="shared" si="40"/>
        <v>36140 - Walla Walla</v>
      </c>
      <c r="D280" s="19">
        <v>4004000</v>
      </c>
      <c r="E280" s="20">
        <v>4157158</v>
      </c>
      <c r="F280" s="21">
        <v>11013845</v>
      </c>
      <c r="G280" s="22">
        <v>11013845</v>
      </c>
      <c r="H280" s="10">
        <v>61353075.217524387</v>
      </c>
      <c r="I280" s="11">
        <v>66975368.099869564</v>
      </c>
      <c r="J280" s="10">
        <v>66116305</v>
      </c>
      <c r="K280" s="11">
        <v>68299862</v>
      </c>
      <c r="L280" s="17">
        <v>4.2700000000000002E-2</v>
      </c>
      <c r="M280" s="18">
        <v>1.09E-2</v>
      </c>
      <c r="N280" s="17">
        <v>0.28000000000000003</v>
      </c>
      <c r="O280" s="18">
        <v>0.28000000000000003</v>
      </c>
      <c r="P280" s="10">
        <v>17851625</v>
      </c>
      <c r="Q280" s="11">
        <v>18441193</v>
      </c>
      <c r="R280" s="10">
        <v>4004000.4870000002</v>
      </c>
      <c r="S280" s="11">
        <v>4157158.02</v>
      </c>
      <c r="T280" s="35">
        <v>3100528</v>
      </c>
      <c r="U280" s="36">
        <v>3146985</v>
      </c>
      <c r="V280" s="37">
        <v>10511097.75</v>
      </c>
      <c r="W280" s="38">
        <v>10804137.503</v>
      </c>
      <c r="X280" s="10">
        <v>56557707.271717809</v>
      </c>
      <c r="Y280" s="11">
        <v>57353567.696900986</v>
      </c>
      <c r="Z280" s="10">
        <v>58814932</v>
      </c>
      <c r="AA280" s="11">
        <v>60281876</v>
      </c>
      <c r="AB280" s="17">
        <v>2.1999999999999999E-2</v>
      </c>
      <c r="AC280" s="18">
        <v>2.81E-2</v>
      </c>
      <c r="AD280" s="17">
        <v>0.24</v>
      </c>
      <c r="AE280" s="18">
        <v>0.24</v>
      </c>
      <c r="AF280" s="10">
        <v>13611626</v>
      </c>
      <c r="AG280" s="11">
        <v>13951123</v>
      </c>
      <c r="AH280" s="10">
        <v>3100528.25</v>
      </c>
      <c r="AI280" s="11">
        <v>3146985.497</v>
      </c>
      <c r="AJ280" s="19">
        <v>4004000</v>
      </c>
      <c r="AK280" s="20">
        <v>4157158</v>
      </c>
      <c r="AL280" s="21">
        <v>11013845</v>
      </c>
      <c r="AM280" s="22">
        <v>11013845</v>
      </c>
      <c r="AN280" s="10">
        <v>61353075.217524387</v>
      </c>
      <c r="AO280" s="11">
        <v>66975368.099869564</v>
      </c>
      <c r="AP280" s="10">
        <v>66116305</v>
      </c>
      <c r="AQ280" s="11">
        <v>68299862</v>
      </c>
      <c r="AR280" s="17">
        <v>4.2700000000000002E-2</v>
      </c>
      <c r="AS280" s="18">
        <v>1.09E-2</v>
      </c>
      <c r="AT280" s="17">
        <v>0.28000000000000003</v>
      </c>
      <c r="AU280" s="18">
        <v>0.28000000000000003</v>
      </c>
      <c r="AV280" s="10">
        <v>17851625</v>
      </c>
      <c r="AW280" s="11">
        <v>18441193</v>
      </c>
      <c r="AX280" s="10">
        <v>4004000.4870000002</v>
      </c>
      <c r="AY280" s="11">
        <v>4157158.02</v>
      </c>
      <c r="AZ280" s="35">
        <v>4015482</v>
      </c>
      <c r="BA280" s="36">
        <v>4077385</v>
      </c>
      <c r="BB280" s="37">
        <v>11013845</v>
      </c>
      <c r="BC280" s="38">
        <v>11013845</v>
      </c>
      <c r="BD280" s="10">
        <v>64314659.479988717</v>
      </c>
      <c r="BE280" s="11">
        <v>65166354.285070859</v>
      </c>
      <c r="BF280" s="10">
        <v>66881465</v>
      </c>
      <c r="BG280" s="11">
        <v>68493561</v>
      </c>
      <c r="BH280" s="17">
        <v>2.1999999999999999E-2</v>
      </c>
      <c r="BI280" s="18">
        <v>2.81E-2</v>
      </c>
      <c r="BJ280" s="17">
        <v>0.28000000000000003</v>
      </c>
      <c r="BK280" s="18">
        <v>0.28000000000000003</v>
      </c>
      <c r="BL280" s="10">
        <v>18058221</v>
      </c>
      <c r="BM280" s="11">
        <v>18493492</v>
      </c>
      <c r="BN280" s="10">
        <v>4015482.2069999999</v>
      </c>
      <c r="BO280" s="11">
        <v>4077384.5830000001</v>
      </c>
      <c r="BP280" s="77">
        <f t="shared" si="41"/>
        <v>-502747.25</v>
      </c>
    </row>
    <row r="281" spans="1:68">
      <c r="A281" s="3" t="s">
        <v>553</v>
      </c>
      <c r="B281" s="3" t="s">
        <v>554</v>
      </c>
      <c r="C281" s="3" t="str">
        <f t="shared" si="40"/>
        <v>39207 - Wapato</v>
      </c>
      <c r="D281" s="19">
        <v>4123019</v>
      </c>
      <c r="E281" s="20">
        <v>4108276</v>
      </c>
      <c r="F281" s="21">
        <v>975000</v>
      </c>
      <c r="G281" s="22">
        <v>975000</v>
      </c>
      <c r="H281" s="10">
        <v>35260385.156562828</v>
      </c>
      <c r="I281" s="11">
        <v>38275791.657407232</v>
      </c>
      <c r="J281" s="10">
        <v>37997873</v>
      </c>
      <c r="K281" s="11">
        <v>39032727</v>
      </c>
      <c r="L281" s="17">
        <v>4.2700000000000002E-2</v>
      </c>
      <c r="M281" s="18">
        <v>1.09E-2</v>
      </c>
      <c r="N281" s="17">
        <v>0.28000000000000003</v>
      </c>
      <c r="O281" s="18">
        <v>0.28000000000000003</v>
      </c>
      <c r="P281" s="10">
        <v>10658298</v>
      </c>
      <c r="Q281" s="11">
        <v>10948573</v>
      </c>
      <c r="R281" s="10">
        <v>4237765.898</v>
      </c>
      <c r="S281" s="11">
        <v>4356031.29</v>
      </c>
      <c r="T281" s="35">
        <v>3289494</v>
      </c>
      <c r="U281" s="36">
        <v>3334079</v>
      </c>
      <c r="V281" s="37">
        <v>975000</v>
      </c>
      <c r="W281" s="38">
        <v>975000</v>
      </c>
      <c r="X281" s="10">
        <v>32547358.211759776</v>
      </c>
      <c r="Y281" s="11">
        <v>32759502.972595934</v>
      </c>
      <c r="Z281" s="10">
        <v>33846327</v>
      </c>
      <c r="AA281" s="11">
        <v>34432109</v>
      </c>
      <c r="AB281" s="17">
        <v>2.1999999999999999E-2</v>
      </c>
      <c r="AC281" s="18">
        <v>2.81E-2</v>
      </c>
      <c r="AD281" s="17">
        <v>0.24</v>
      </c>
      <c r="AE281" s="18">
        <v>0.24</v>
      </c>
      <c r="AF281" s="10">
        <v>8137543</v>
      </c>
      <c r="AG281" s="11">
        <v>8278381</v>
      </c>
      <c r="AH281" s="10">
        <v>3289494.341</v>
      </c>
      <c r="AI281" s="11">
        <v>3334079.2889999999</v>
      </c>
      <c r="AJ281" s="19">
        <v>4123019</v>
      </c>
      <c r="AK281" s="20">
        <v>4108276</v>
      </c>
      <c r="AL281" s="21">
        <v>975000</v>
      </c>
      <c r="AM281" s="22">
        <v>975000</v>
      </c>
      <c r="AN281" s="10">
        <v>35260385.156562828</v>
      </c>
      <c r="AO281" s="11">
        <v>38275791.657407232</v>
      </c>
      <c r="AP281" s="10">
        <v>37997873</v>
      </c>
      <c r="AQ281" s="11">
        <v>39032727</v>
      </c>
      <c r="AR281" s="17">
        <v>4.2700000000000002E-2</v>
      </c>
      <c r="AS281" s="18">
        <v>1.09E-2</v>
      </c>
      <c r="AT281" s="17">
        <v>0.28000000000000003</v>
      </c>
      <c r="AU281" s="18">
        <v>0.28000000000000003</v>
      </c>
      <c r="AV281" s="10">
        <v>10658298</v>
      </c>
      <c r="AW281" s="11">
        <v>10948573</v>
      </c>
      <c r="AX281" s="10">
        <v>4237765.898</v>
      </c>
      <c r="AY281" s="11">
        <v>4356031.29</v>
      </c>
      <c r="AZ281" s="35">
        <v>4061884</v>
      </c>
      <c r="BA281" s="36">
        <v>3993681</v>
      </c>
      <c r="BB281" s="37">
        <v>975000</v>
      </c>
      <c r="BC281" s="38">
        <v>975000</v>
      </c>
      <c r="BD281" s="10">
        <v>36817683.491992392</v>
      </c>
      <c r="BE281" s="11">
        <v>37062647.032441095</v>
      </c>
      <c r="BF281" s="10">
        <v>38287081</v>
      </c>
      <c r="BG281" s="11">
        <v>38954959</v>
      </c>
      <c r="BH281" s="17">
        <v>2.1999999999999999E-2</v>
      </c>
      <c r="BI281" s="18">
        <v>2.81E-2</v>
      </c>
      <c r="BJ281" s="17">
        <v>0.28000000000000003</v>
      </c>
      <c r="BK281" s="18">
        <v>0.28000000000000003</v>
      </c>
      <c r="BL281" s="10">
        <v>10739421</v>
      </c>
      <c r="BM281" s="11">
        <v>10926759</v>
      </c>
      <c r="BN281" s="10">
        <v>4260832.2879999997</v>
      </c>
      <c r="BO281" s="11">
        <v>4321339.8310000002</v>
      </c>
      <c r="BP281" s="77">
        <f t="shared" si="41"/>
        <v>0</v>
      </c>
    </row>
    <row r="282" spans="1:68">
      <c r="A282" s="3" t="s">
        <v>555</v>
      </c>
      <c r="B282" s="3" t="s">
        <v>556</v>
      </c>
      <c r="C282" s="3" t="str">
        <f t="shared" si="40"/>
        <v>13146 - Warden</v>
      </c>
      <c r="D282" s="19">
        <v>699464</v>
      </c>
      <c r="E282" s="20">
        <v>720110</v>
      </c>
      <c r="F282" s="21">
        <v>1313000</v>
      </c>
      <c r="G282" s="22">
        <v>1313000</v>
      </c>
      <c r="H282" s="10">
        <v>9965692.9628338926</v>
      </c>
      <c r="I282" s="11">
        <v>10839997.846785193</v>
      </c>
      <c r="J282" s="10">
        <v>10739393</v>
      </c>
      <c r="K282" s="11">
        <v>11054368</v>
      </c>
      <c r="L282" s="17">
        <v>4.2700000000000002E-2</v>
      </c>
      <c r="M282" s="18">
        <v>1.09E-2</v>
      </c>
      <c r="N282" s="17">
        <v>0.28000000000000003</v>
      </c>
      <c r="O282" s="18">
        <v>0.28000000000000003</v>
      </c>
      <c r="P282" s="10">
        <v>3007446</v>
      </c>
      <c r="Q282" s="11">
        <v>3095651</v>
      </c>
      <c r="R282" s="10">
        <v>699463.75</v>
      </c>
      <c r="S282" s="11">
        <v>720110.44499999995</v>
      </c>
      <c r="T282" s="35">
        <v>538796</v>
      </c>
      <c r="U282" s="36">
        <v>537962</v>
      </c>
      <c r="V282" s="37">
        <v>1313000</v>
      </c>
      <c r="W282" s="38">
        <v>1313000</v>
      </c>
      <c r="X282" s="10">
        <v>9186847.5731430762</v>
      </c>
      <c r="Y282" s="11">
        <v>9244084.6128960382</v>
      </c>
      <c r="Z282" s="10">
        <v>9553496</v>
      </c>
      <c r="AA282" s="11">
        <v>9716061</v>
      </c>
      <c r="AB282" s="17">
        <v>2.1999999999999999E-2</v>
      </c>
      <c r="AC282" s="18">
        <v>2.81E-2</v>
      </c>
      <c r="AD282" s="17">
        <v>0.24</v>
      </c>
      <c r="AE282" s="18">
        <v>0.24</v>
      </c>
      <c r="AF282" s="10">
        <v>2293156</v>
      </c>
      <c r="AG282" s="11">
        <v>2332178</v>
      </c>
      <c r="AH282" s="10">
        <v>538795.98600000003</v>
      </c>
      <c r="AI282" s="11">
        <v>537962.44099999999</v>
      </c>
      <c r="AJ282" s="19">
        <v>699464</v>
      </c>
      <c r="AK282" s="20">
        <v>720110</v>
      </c>
      <c r="AL282" s="21">
        <v>1313000</v>
      </c>
      <c r="AM282" s="22">
        <v>1313000</v>
      </c>
      <c r="AN282" s="10">
        <v>9965692.9628338926</v>
      </c>
      <c r="AO282" s="11">
        <v>10839997.846785193</v>
      </c>
      <c r="AP282" s="10">
        <v>10739393</v>
      </c>
      <c r="AQ282" s="11">
        <v>11054368</v>
      </c>
      <c r="AR282" s="17">
        <v>4.2700000000000002E-2</v>
      </c>
      <c r="AS282" s="18">
        <v>1.09E-2</v>
      </c>
      <c r="AT282" s="17">
        <v>0.28000000000000003</v>
      </c>
      <c r="AU282" s="18">
        <v>0.28000000000000003</v>
      </c>
      <c r="AV282" s="10">
        <v>3007446</v>
      </c>
      <c r="AW282" s="11">
        <v>3095651</v>
      </c>
      <c r="AX282" s="10">
        <v>699463.75</v>
      </c>
      <c r="AY282" s="11">
        <v>720110.44499999995</v>
      </c>
      <c r="AZ282" s="35">
        <v>700475</v>
      </c>
      <c r="BA282" s="36">
        <v>701085</v>
      </c>
      <c r="BB282" s="37">
        <v>1313000</v>
      </c>
      <c r="BC282" s="38">
        <v>1313000</v>
      </c>
      <c r="BD282" s="10">
        <v>10439419.440915655</v>
      </c>
      <c r="BE282" s="11">
        <v>10506375.76123062</v>
      </c>
      <c r="BF282" s="10">
        <v>10856058</v>
      </c>
      <c r="BG282" s="11">
        <v>11042801</v>
      </c>
      <c r="BH282" s="17">
        <v>2.1999999999999999E-2</v>
      </c>
      <c r="BI282" s="18">
        <v>2.81E-2</v>
      </c>
      <c r="BJ282" s="17">
        <v>0.28000000000000003</v>
      </c>
      <c r="BK282" s="18">
        <v>0.28000000000000003</v>
      </c>
      <c r="BL282" s="10">
        <v>3040117</v>
      </c>
      <c r="BM282" s="11">
        <v>3092412</v>
      </c>
      <c r="BN282" s="10">
        <v>700475.33799999999</v>
      </c>
      <c r="BO282" s="11">
        <v>701084.98600000003</v>
      </c>
      <c r="BP282" s="77">
        <f t="shared" si="41"/>
        <v>0</v>
      </c>
    </row>
    <row r="283" spans="1:68">
      <c r="A283" s="3" t="s">
        <v>557</v>
      </c>
      <c r="B283" s="3" t="s">
        <v>558</v>
      </c>
      <c r="C283" s="3" t="str">
        <f t="shared" si="40"/>
        <v>06112 - Washougal</v>
      </c>
      <c r="D283" s="19">
        <v>723695</v>
      </c>
      <c r="E283" s="20">
        <v>767517</v>
      </c>
      <c r="F283" s="21">
        <v>6552000</v>
      </c>
      <c r="G283" s="22">
        <v>6552000</v>
      </c>
      <c r="H283" s="10">
        <v>27974455.409640789</v>
      </c>
      <c r="I283" s="11">
        <v>30591848.87432104</v>
      </c>
      <c r="J283" s="10">
        <v>30146290</v>
      </c>
      <c r="K283" s="11">
        <v>31196828</v>
      </c>
      <c r="L283" s="17">
        <v>4.2700000000000002E-2</v>
      </c>
      <c r="M283" s="18">
        <v>1.09E-2</v>
      </c>
      <c r="N283" s="17">
        <v>0.28000000000000003</v>
      </c>
      <c r="O283" s="18">
        <v>0.28000000000000003</v>
      </c>
      <c r="P283" s="10">
        <v>8419008</v>
      </c>
      <c r="Q283" s="11">
        <v>8712394</v>
      </c>
      <c r="R283" s="10">
        <v>723694.55900000001</v>
      </c>
      <c r="S283" s="11">
        <v>767517.35</v>
      </c>
      <c r="T283" s="35">
        <v>545956</v>
      </c>
      <c r="U283" s="36">
        <v>576724</v>
      </c>
      <c r="V283" s="37">
        <v>5838882.5580000002</v>
      </c>
      <c r="W283" s="38">
        <v>6045731.1830000002</v>
      </c>
      <c r="X283" s="10">
        <v>25649204.234916508</v>
      </c>
      <c r="Y283" s="11">
        <v>26321605.598544613</v>
      </c>
      <c r="Z283" s="10">
        <v>26672867</v>
      </c>
      <c r="AA283" s="11">
        <v>27665511</v>
      </c>
      <c r="AB283" s="17">
        <v>2.1999999999999999E-2</v>
      </c>
      <c r="AC283" s="18">
        <v>2.81E-2</v>
      </c>
      <c r="AD283" s="17">
        <v>0.24</v>
      </c>
      <c r="AE283" s="18">
        <v>0.24</v>
      </c>
      <c r="AF283" s="10">
        <v>6384839</v>
      </c>
      <c r="AG283" s="11">
        <v>6622455</v>
      </c>
      <c r="AH283" s="10">
        <v>545956.44200000004</v>
      </c>
      <c r="AI283" s="11">
        <v>576723.81700000004</v>
      </c>
      <c r="AJ283" s="19">
        <v>723695</v>
      </c>
      <c r="AK283" s="20">
        <v>767517</v>
      </c>
      <c r="AL283" s="21">
        <v>6552000</v>
      </c>
      <c r="AM283" s="22">
        <v>6552000</v>
      </c>
      <c r="AN283" s="10">
        <v>27974455.409640789</v>
      </c>
      <c r="AO283" s="11">
        <v>30591848.87432104</v>
      </c>
      <c r="AP283" s="10">
        <v>30146290</v>
      </c>
      <c r="AQ283" s="11">
        <v>31196828</v>
      </c>
      <c r="AR283" s="17">
        <v>4.2700000000000002E-2</v>
      </c>
      <c r="AS283" s="18">
        <v>1.09E-2</v>
      </c>
      <c r="AT283" s="17">
        <v>0.28000000000000003</v>
      </c>
      <c r="AU283" s="18">
        <v>0.28000000000000003</v>
      </c>
      <c r="AV283" s="10">
        <v>8419008</v>
      </c>
      <c r="AW283" s="11">
        <v>8712394</v>
      </c>
      <c r="AX283" s="10">
        <v>723694.55900000001</v>
      </c>
      <c r="AY283" s="11">
        <v>767517.35</v>
      </c>
      <c r="AZ283" s="35">
        <v>719286</v>
      </c>
      <c r="BA283" s="36">
        <v>756722</v>
      </c>
      <c r="BB283" s="37">
        <v>6552000</v>
      </c>
      <c r="BC283" s="38">
        <v>6552000</v>
      </c>
      <c r="BD283" s="10">
        <v>29421650.618704222</v>
      </c>
      <c r="BE283" s="11">
        <v>30122628.475911215</v>
      </c>
      <c r="BF283" s="10">
        <v>30595872</v>
      </c>
      <c r="BG283" s="11">
        <v>31660603</v>
      </c>
      <c r="BH283" s="17">
        <v>2.1999999999999999E-2</v>
      </c>
      <c r="BI283" s="18">
        <v>2.81E-2</v>
      </c>
      <c r="BJ283" s="17">
        <v>0.28000000000000003</v>
      </c>
      <c r="BK283" s="18">
        <v>0.28000000000000003</v>
      </c>
      <c r="BL283" s="10">
        <v>8544564</v>
      </c>
      <c r="BM283" s="11">
        <v>8841913</v>
      </c>
      <c r="BN283" s="10">
        <v>719285.81599999999</v>
      </c>
      <c r="BO283" s="11">
        <v>756722.02399999998</v>
      </c>
      <c r="BP283" s="77">
        <f t="shared" si="41"/>
        <v>-713117.44199999981</v>
      </c>
    </row>
    <row r="284" spans="1:68">
      <c r="A284" s="3" t="s">
        <v>559</v>
      </c>
      <c r="B284" s="3" t="s">
        <v>560</v>
      </c>
      <c r="C284" s="3" t="str">
        <f t="shared" si="40"/>
        <v>01109 - Washtucna</v>
      </c>
      <c r="D284" s="19">
        <v>208203</v>
      </c>
      <c r="E284" s="20">
        <v>212481</v>
      </c>
      <c r="F284" s="21">
        <v>150000</v>
      </c>
      <c r="G284" s="22">
        <v>150000</v>
      </c>
      <c r="H284" s="10">
        <v>1886362.1199999999</v>
      </c>
      <c r="I284" s="11">
        <v>2040229.7652577572</v>
      </c>
      <c r="J284" s="10">
        <v>2032812</v>
      </c>
      <c r="K284" s="11">
        <v>2080577</v>
      </c>
      <c r="L284" s="17">
        <v>4.2700000000000002E-2</v>
      </c>
      <c r="M284" s="18">
        <v>1.09E-2</v>
      </c>
      <c r="N284" s="17">
        <v>0.28000000000000003</v>
      </c>
      <c r="O284" s="18">
        <v>0.28000000000000003</v>
      </c>
      <c r="P284" s="10">
        <v>569187</v>
      </c>
      <c r="Q284" s="11">
        <v>582562</v>
      </c>
      <c r="R284" s="10">
        <v>208203.497</v>
      </c>
      <c r="S284" s="11">
        <v>212480.58100000001</v>
      </c>
      <c r="T284" s="35">
        <v>159282</v>
      </c>
      <c r="U284" s="36">
        <v>157647</v>
      </c>
      <c r="V284" s="37">
        <v>150000</v>
      </c>
      <c r="W284" s="38">
        <v>150000</v>
      </c>
      <c r="X284" s="10">
        <v>1752494.6879872784</v>
      </c>
      <c r="Y284" s="11">
        <v>1736529.8428143971</v>
      </c>
      <c r="Z284" s="10">
        <v>1822437</v>
      </c>
      <c r="AA284" s="11">
        <v>1825192</v>
      </c>
      <c r="AB284" s="17">
        <v>2.1999999999999999E-2</v>
      </c>
      <c r="AC284" s="18">
        <v>2.81E-2</v>
      </c>
      <c r="AD284" s="17">
        <v>0.24</v>
      </c>
      <c r="AE284" s="18">
        <v>0.24</v>
      </c>
      <c r="AF284" s="10">
        <v>437385</v>
      </c>
      <c r="AG284" s="11">
        <v>438046</v>
      </c>
      <c r="AH284" s="10">
        <v>159282.14000000001</v>
      </c>
      <c r="AI284" s="11">
        <v>157647.34099999999</v>
      </c>
      <c r="AJ284" s="19">
        <v>208203</v>
      </c>
      <c r="AK284" s="20">
        <v>212481</v>
      </c>
      <c r="AL284" s="21">
        <v>150000</v>
      </c>
      <c r="AM284" s="22">
        <v>150000</v>
      </c>
      <c r="AN284" s="10">
        <v>1886362.1199999999</v>
      </c>
      <c r="AO284" s="11">
        <v>2040229.7652577572</v>
      </c>
      <c r="AP284" s="10">
        <v>2032812</v>
      </c>
      <c r="AQ284" s="11">
        <v>2080577</v>
      </c>
      <c r="AR284" s="17">
        <v>4.2700000000000002E-2</v>
      </c>
      <c r="AS284" s="18">
        <v>1.09E-2</v>
      </c>
      <c r="AT284" s="17">
        <v>0.28000000000000003</v>
      </c>
      <c r="AU284" s="18">
        <v>0.28000000000000003</v>
      </c>
      <c r="AV284" s="10">
        <v>569187</v>
      </c>
      <c r="AW284" s="11">
        <v>582562</v>
      </c>
      <c r="AX284" s="10">
        <v>208203.497</v>
      </c>
      <c r="AY284" s="11">
        <v>212480.58100000001</v>
      </c>
      <c r="AZ284" s="35">
        <v>201308</v>
      </c>
      <c r="BA284" s="36">
        <v>199590</v>
      </c>
      <c r="BB284" s="37">
        <v>150000</v>
      </c>
      <c r="BC284" s="38">
        <v>150000</v>
      </c>
      <c r="BD284" s="10">
        <v>1918241.4000356002</v>
      </c>
      <c r="BE284" s="11">
        <v>1902956.8579466643</v>
      </c>
      <c r="BF284" s="10">
        <v>1994799</v>
      </c>
      <c r="BG284" s="11">
        <v>2000116</v>
      </c>
      <c r="BH284" s="17">
        <v>2.1999999999999999E-2</v>
      </c>
      <c r="BI284" s="18">
        <v>2.81E-2</v>
      </c>
      <c r="BJ284" s="17">
        <v>0.28000000000000003</v>
      </c>
      <c r="BK284" s="18">
        <v>0.28000000000000003</v>
      </c>
      <c r="BL284" s="10">
        <v>558544</v>
      </c>
      <c r="BM284" s="11">
        <v>560032</v>
      </c>
      <c r="BN284" s="10">
        <v>201308.15700000001</v>
      </c>
      <c r="BO284" s="11">
        <v>199589.538</v>
      </c>
      <c r="BP284" s="77">
        <f t="shared" si="41"/>
        <v>0</v>
      </c>
    </row>
    <row r="285" spans="1:68">
      <c r="A285" s="3" t="s">
        <v>561</v>
      </c>
      <c r="B285" s="3" t="s">
        <v>562</v>
      </c>
      <c r="C285" s="3" t="str">
        <f t="shared" si="40"/>
        <v>09209 - Waterville</v>
      </c>
      <c r="D285" s="19">
        <v>137935</v>
      </c>
      <c r="E285" s="20">
        <v>138671</v>
      </c>
      <c r="F285" s="21">
        <v>800000</v>
      </c>
      <c r="G285" s="22">
        <v>800000</v>
      </c>
      <c r="H285" s="10">
        <v>3367152.1906219511</v>
      </c>
      <c r="I285" s="11">
        <v>3636710.7000047462</v>
      </c>
      <c r="J285" s="10">
        <v>3628566</v>
      </c>
      <c r="K285" s="11">
        <v>3708630</v>
      </c>
      <c r="L285" s="17">
        <v>4.2700000000000002E-2</v>
      </c>
      <c r="M285" s="18">
        <v>1.09E-2</v>
      </c>
      <c r="N285" s="17">
        <v>0.36000000000000004</v>
      </c>
      <c r="O285" s="18">
        <v>0.36000000000000004</v>
      </c>
      <c r="P285" s="10">
        <v>1134656</v>
      </c>
      <c r="Q285" s="11">
        <v>1159692</v>
      </c>
      <c r="R285" s="10">
        <v>137934.82399999999</v>
      </c>
      <c r="S285" s="11">
        <v>138671.37899999999</v>
      </c>
      <c r="T285" s="35">
        <v>103456</v>
      </c>
      <c r="U285" s="36">
        <v>100758</v>
      </c>
      <c r="V285" s="37">
        <v>789072.40800000005</v>
      </c>
      <c r="W285" s="38">
        <v>800000</v>
      </c>
      <c r="X285" s="10">
        <v>3087804.6216266146</v>
      </c>
      <c r="Y285" s="11">
        <v>3100040.8976317621</v>
      </c>
      <c r="Z285" s="10">
        <v>3211039</v>
      </c>
      <c r="AA285" s="11">
        <v>3258320</v>
      </c>
      <c r="AB285" s="17">
        <v>2.1999999999999999E-2</v>
      </c>
      <c r="AC285" s="18">
        <v>2.81E-2</v>
      </c>
      <c r="AD285" s="17">
        <v>0.32</v>
      </c>
      <c r="AE285" s="18">
        <v>0.32</v>
      </c>
      <c r="AF285" s="10">
        <v>892528</v>
      </c>
      <c r="AG285" s="11">
        <v>905670</v>
      </c>
      <c r="AH285" s="10">
        <v>103455.592</v>
      </c>
      <c r="AI285" s="11">
        <v>100757.629</v>
      </c>
      <c r="AJ285" s="19">
        <v>137935</v>
      </c>
      <c r="AK285" s="20">
        <v>138671</v>
      </c>
      <c r="AL285" s="21">
        <v>800000</v>
      </c>
      <c r="AM285" s="22">
        <v>800000</v>
      </c>
      <c r="AN285" s="10">
        <v>3367152.1906219511</v>
      </c>
      <c r="AO285" s="11">
        <v>3636710.7000047462</v>
      </c>
      <c r="AP285" s="10">
        <v>3628566</v>
      </c>
      <c r="AQ285" s="11">
        <v>3708630</v>
      </c>
      <c r="AR285" s="17">
        <v>4.2700000000000002E-2</v>
      </c>
      <c r="AS285" s="18">
        <v>1.09E-2</v>
      </c>
      <c r="AT285" s="17">
        <v>0.36000000000000004</v>
      </c>
      <c r="AU285" s="18">
        <v>0.36000000000000004</v>
      </c>
      <c r="AV285" s="10">
        <v>1134656</v>
      </c>
      <c r="AW285" s="11">
        <v>1159692</v>
      </c>
      <c r="AX285" s="10">
        <v>137934.82399999999</v>
      </c>
      <c r="AY285" s="11">
        <v>138671.37899999999</v>
      </c>
      <c r="AZ285" s="35">
        <v>129270</v>
      </c>
      <c r="BA285" s="36">
        <v>126204</v>
      </c>
      <c r="BB285" s="37">
        <v>800000</v>
      </c>
      <c r="BC285" s="38">
        <v>800000</v>
      </c>
      <c r="BD285" s="10">
        <v>3466795.5526534114</v>
      </c>
      <c r="BE285" s="11">
        <v>3481406.2528323005</v>
      </c>
      <c r="BF285" s="10">
        <v>3605156</v>
      </c>
      <c r="BG285" s="11">
        <v>3659157</v>
      </c>
      <c r="BH285" s="17">
        <v>2.1999999999999999E-2</v>
      </c>
      <c r="BI285" s="18">
        <v>2.81E-2</v>
      </c>
      <c r="BJ285" s="17">
        <v>0.36000000000000004</v>
      </c>
      <c r="BK285" s="18">
        <v>0.36000000000000004</v>
      </c>
      <c r="BL285" s="10">
        <v>1127335</v>
      </c>
      <c r="BM285" s="11">
        <v>1144222</v>
      </c>
      <c r="BN285" s="10">
        <v>129270.12</v>
      </c>
      <c r="BO285" s="11">
        <v>126204.10400000001</v>
      </c>
      <c r="BP285" s="77">
        <f t="shared" si="41"/>
        <v>-10927.591999999946</v>
      </c>
    </row>
    <row r="286" spans="1:68">
      <c r="A286" s="3" t="s">
        <v>563</v>
      </c>
      <c r="B286" s="3" t="s">
        <v>564</v>
      </c>
      <c r="C286" s="3" t="str">
        <f t="shared" si="40"/>
        <v>33049 - Wellpinit</v>
      </c>
      <c r="D286" s="19">
        <v>656182</v>
      </c>
      <c r="E286" s="20">
        <v>653567</v>
      </c>
      <c r="F286" s="21">
        <v>35000</v>
      </c>
      <c r="G286" s="22">
        <v>35000</v>
      </c>
      <c r="H286" s="10">
        <v>5444789.2697397359</v>
      </c>
      <c r="I286" s="11">
        <v>5905950.1534165936</v>
      </c>
      <c r="J286" s="10">
        <v>5867503</v>
      </c>
      <c r="K286" s="11">
        <v>6022745</v>
      </c>
      <c r="L286" s="17">
        <v>4.2700000000000002E-2</v>
      </c>
      <c r="M286" s="18">
        <v>1.09E-2</v>
      </c>
      <c r="N286" s="17">
        <v>0.28000000000000003</v>
      </c>
      <c r="O286" s="18">
        <v>0.28000000000000003</v>
      </c>
      <c r="P286" s="10">
        <v>1642628</v>
      </c>
      <c r="Q286" s="11">
        <v>1686089</v>
      </c>
      <c r="R286" s="10">
        <v>768383.33</v>
      </c>
      <c r="S286" s="11">
        <v>789462.45799999998</v>
      </c>
      <c r="T286" s="35">
        <v>585169</v>
      </c>
      <c r="U286" s="36">
        <v>594235</v>
      </c>
      <c r="V286" s="37">
        <v>35000</v>
      </c>
      <c r="W286" s="38">
        <v>35000</v>
      </c>
      <c r="X286" s="10">
        <v>4945498.8606484057</v>
      </c>
      <c r="Y286" s="11">
        <v>4973309.7486370904</v>
      </c>
      <c r="Z286" s="10">
        <v>5142874</v>
      </c>
      <c r="AA286" s="11">
        <v>5227233</v>
      </c>
      <c r="AB286" s="17">
        <v>2.1999999999999999E-2</v>
      </c>
      <c r="AC286" s="18">
        <v>2.81E-2</v>
      </c>
      <c r="AD286" s="17">
        <v>0.24</v>
      </c>
      <c r="AE286" s="18">
        <v>0.24</v>
      </c>
      <c r="AF286" s="10">
        <v>1234085</v>
      </c>
      <c r="AG286" s="11">
        <v>1254328</v>
      </c>
      <c r="AH286" s="10">
        <v>585168.87100000004</v>
      </c>
      <c r="AI286" s="11">
        <v>594234.58900000004</v>
      </c>
      <c r="AJ286" s="19">
        <v>656182</v>
      </c>
      <c r="AK286" s="20">
        <v>653567</v>
      </c>
      <c r="AL286" s="21">
        <v>35000</v>
      </c>
      <c r="AM286" s="22">
        <v>35000</v>
      </c>
      <c r="AN286" s="10">
        <v>5444789.2697397359</v>
      </c>
      <c r="AO286" s="11">
        <v>5905950.1534165936</v>
      </c>
      <c r="AP286" s="10">
        <v>5867503</v>
      </c>
      <c r="AQ286" s="11">
        <v>6022745</v>
      </c>
      <c r="AR286" s="17">
        <v>4.2700000000000002E-2</v>
      </c>
      <c r="AS286" s="18">
        <v>1.09E-2</v>
      </c>
      <c r="AT286" s="17">
        <v>0.28000000000000003</v>
      </c>
      <c r="AU286" s="18">
        <v>0.28000000000000003</v>
      </c>
      <c r="AV286" s="10">
        <v>1642628</v>
      </c>
      <c r="AW286" s="11">
        <v>1686089</v>
      </c>
      <c r="AX286" s="10">
        <v>768383.33</v>
      </c>
      <c r="AY286" s="11">
        <v>789462.45799999998</v>
      </c>
      <c r="AZ286" s="35">
        <v>642727</v>
      </c>
      <c r="BA286" s="36">
        <v>633020</v>
      </c>
      <c r="BB286" s="37">
        <v>35000</v>
      </c>
      <c r="BC286" s="38">
        <v>35000</v>
      </c>
      <c r="BD286" s="10">
        <v>5643483.7669856204</v>
      </c>
      <c r="BE286" s="11">
        <v>5676968.4698619582</v>
      </c>
      <c r="BF286" s="10">
        <v>5868716</v>
      </c>
      <c r="BG286" s="11">
        <v>5966818</v>
      </c>
      <c r="BH286" s="17">
        <v>2.1999999999999999E-2</v>
      </c>
      <c r="BI286" s="18">
        <v>2.81E-2</v>
      </c>
      <c r="BJ286" s="17">
        <v>0.28000000000000003</v>
      </c>
      <c r="BK286" s="18">
        <v>0.28000000000000003</v>
      </c>
      <c r="BL286" s="10">
        <v>1642967</v>
      </c>
      <c r="BM286" s="11">
        <v>1670431</v>
      </c>
      <c r="BN286" s="10">
        <v>768127.28599999996</v>
      </c>
      <c r="BO286" s="11">
        <v>780414.49600000004</v>
      </c>
      <c r="BP286" s="77">
        <f t="shared" si="41"/>
        <v>0</v>
      </c>
    </row>
    <row r="287" spans="1:68">
      <c r="A287" s="3" t="s">
        <v>565</v>
      </c>
      <c r="B287" s="3" t="s">
        <v>566</v>
      </c>
      <c r="C287" s="3" t="str">
        <f t="shared" si="40"/>
        <v>04246 - Wenatchee</v>
      </c>
      <c r="D287" s="19">
        <v>4658128</v>
      </c>
      <c r="E287" s="20">
        <v>4766806</v>
      </c>
      <c r="F287" s="21">
        <v>11809000</v>
      </c>
      <c r="G287" s="22">
        <v>11809000</v>
      </c>
      <c r="H287" s="10">
        <v>75643255.685957968</v>
      </c>
      <c r="I287" s="11">
        <v>82066264.668483466</v>
      </c>
      <c r="J287" s="10">
        <v>81515923</v>
      </c>
      <c r="K287" s="11">
        <v>83689194</v>
      </c>
      <c r="L287" s="17">
        <v>4.2700000000000002E-2</v>
      </c>
      <c r="M287" s="18">
        <v>1.09E-2</v>
      </c>
      <c r="N287" s="17">
        <v>0.28000000000000003</v>
      </c>
      <c r="O287" s="18">
        <v>0.28000000000000003</v>
      </c>
      <c r="P287" s="10">
        <v>22728238</v>
      </c>
      <c r="Q287" s="11">
        <v>23334189</v>
      </c>
      <c r="R287" s="10">
        <v>4658128.4579999996</v>
      </c>
      <c r="S287" s="11">
        <v>4766806.4730000002</v>
      </c>
      <c r="T287" s="35">
        <v>3550725</v>
      </c>
      <c r="U287" s="36">
        <v>3605067</v>
      </c>
      <c r="V287" s="37">
        <v>11809000</v>
      </c>
      <c r="W287" s="38">
        <v>11809000</v>
      </c>
      <c r="X287" s="10">
        <v>69293385.54889366</v>
      </c>
      <c r="Y287" s="11">
        <v>70324490.328559801</v>
      </c>
      <c r="Z287" s="10">
        <v>72058892</v>
      </c>
      <c r="AA287" s="11">
        <v>73915057</v>
      </c>
      <c r="AB287" s="17">
        <v>2.1999999999999999E-2</v>
      </c>
      <c r="AC287" s="18">
        <v>2.81E-2</v>
      </c>
      <c r="AD287" s="17">
        <v>0.24</v>
      </c>
      <c r="AE287" s="18">
        <v>0.24</v>
      </c>
      <c r="AF287" s="10">
        <v>17221228</v>
      </c>
      <c r="AG287" s="11">
        <v>17664830</v>
      </c>
      <c r="AH287" s="10">
        <v>3550725.4419999998</v>
      </c>
      <c r="AI287" s="11">
        <v>3605067.3470000001</v>
      </c>
      <c r="AJ287" s="19">
        <v>4658128</v>
      </c>
      <c r="AK287" s="20">
        <v>4766806</v>
      </c>
      <c r="AL287" s="21">
        <v>11809000</v>
      </c>
      <c r="AM287" s="22">
        <v>11809000</v>
      </c>
      <c r="AN287" s="10">
        <v>75643255.685957968</v>
      </c>
      <c r="AO287" s="11">
        <v>82066264.668483466</v>
      </c>
      <c r="AP287" s="10">
        <v>81515923</v>
      </c>
      <c r="AQ287" s="11">
        <v>83689194</v>
      </c>
      <c r="AR287" s="17">
        <v>4.2700000000000002E-2</v>
      </c>
      <c r="AS287" s="18">
        <v>1.09E-2</v>
      </c>
      <c r="AT287" s="17">
        <v>0.28000000000000003</v>
      </c>
      <c r="AU287" s="18">
        <v>0.28000000000000003</v>
      </c>
      <c r="AV287" s="10">
        <v>22728238</v>
      </c>
      <c r="AW287" s="11">
        <v>23334189</v>
      </c>
      <c r="AX287" s="10">
        <v>4658128.4579999996</v>
      </c>
      <c r="AY287" s="11">
        <v>4766806.4730000002</v>
      </c>
      <c r="AZ287" s="35">
        <v>4648809</v>
      </c>
      <c r="BA287" s="36">
        <v>4720939</v>
      </c>
      <c r="BB287" s="37">
        <v>11809000</v>
      </c>
      <c r="BC287" s="38">
        <v>11809000</v>
      </c>
      <c r="BD287" s="10">
        <v>79191419.539186895</v>
      </c>
      <c r="BE287" s="11">
        <v>80296861.595500484</v>
      </c>
      <c r="BF287" s="10">
        <v>82351958</v>
      </c>
      <c r="BG287" s="11">
        <v>84396588</v>
      </c>
      <c r="BH287" s="17">
        <v>2.1999999999999999E-2</v>
      </c>
      <c r="BI287" s="18">
        <v>2.81E-2</v>
      </c>
      <c r="BJ287" s="17">
        <v>0.28000000000000003</v>
      </c>
      <c r="BK287" s="18">
        <v>0.28000000000000003</v>
      </c>
      <c r="BL287" s="10">
        <v>22961341</v>
      </c>
      <c r="BM287" s="11">
        <v>23531425</v>
      </c>
      <c r="BN287" s="10">
        <v>4648808.5760000004</v>
      </c>
      <c r="BO287" s="11">
        <v>4720938.9950000001</v>
      </c>
      <c r="BP287" s="77">
        <f t="shared" si="41"/>
        <v>0</v>
      </c>
    </row>
    <row r="288" spans="1:68">
      <c r="A288" s="3" t="s">
        <v>567</v>
      </c>
      <c r="B288" s="3" t="s">
        <v>568</v>
      </c>
      <c r="C288" s="3" t="str">
        <f t="shared" si="40"/>
        <v>32363 - West Valley (Spo)</v>
      </c>
      <c r="D288" s="19">
        <v>2196948</v>
      </c>
      <c r="E288" s="20">
        <v>2243759</v>
      </c>
      <c r="F288" s="21">
        <v>8050000</v>
      </c>
      <c r="G288" s="22">
        <v>8050000</v>
      </c>
      <c r="H288" s="10">
        <v>34976461.599910319</v>
      </c>
      <c r="I288" s="11">
        <v>37907172.865406267</v>
      </c>
      <c r="J288" s="10">
        <v>37691907</v>
      </c>
      <c r="K288" s="11">
        <v>38656819</v>
      </c>
      <c r="L288" s="17">
        <v>4.2700000000000002E-2</v>
      </c>
      <c r="M288" s="18">
        <v>1.09E-2</v>
      </c>
      <c r="N288" s="17">
        <v>0.32200000000000001</v>
      </c>
      <c r="O288" s="18">
        <v>0.32200000000000001</v>
      </c>
      <c r="P288" s="10">
        <v>11738152</v>
      </c>
      <c r="Q288" s="11">
        <v>12038649</v>
      </c>
      <c r="R288" s="10">
        <v>2196948.2969999998</v>
      </c>
      <c r="S288" s="11">
        <v>2243759.409</v>
      </c>
      <c r="T288" s="35">
        <v>1655592</v>
      </c>
      <c r="U288" s="36">
        <v>1677011</v>
      </c>
      <c r="V288" s="37">
        <v>7389828.0429999996</v>
      </c>
      <c r="W288" s="38">
        <v>7588341.54</v>
      </c>
      <c r="X288" s="10">
        <v>31892465.918415803</v>
      </c>
      <c r="Y288" s="11">
        <v>32321447.238069136</v>
      </c>
      <c r="Z288" s="10">
        <v>33165298</v>
      </c>
      <c r="AA288" s="11">
        <v>33971687</v>
      </c>
      <c r="AB288" s="17">
        <v>2.1999999999999999E-2</v>
      </c>
      <c r="AC288" s="18">
        <v>2.81E-2</v>
      </c>
      <c r="AD288" s="17">
        <v>0.28199999999999997</v>
      </c>
      <c r="AE288" s="18">
        <v>0.28199999999999997</v>
      </c>
      <c r="AF288" s="10">
        <v>9045420</v>
      </c>
      <c r="AG288" s="11">
        <v>9265353</v>
      </c>
      <c r="AH288" s="10">
        <v>1655591.9569999999</v>
      </c>
      <c r="AI288" s="11">
        <v>1677011.46</v>
      </c>
      <c r="AJ288" s="19">
        <v>2196948</v>
      </c>
      <c r="AK288" s="20">
        <v>2243759</v>
      </c>
      <c r="AL288" s="21">
        <v>8050000</v>
      </c>
      <c r="AM288" s="22">
        <v>8050000</v>
      </c>
      <c r="AN288" s="10">
        <v>34976461.599910319</v>
      </c>
      <c r="AO288" s="11">
        <v>37907172.865406267</v>
      </c>
      <c r="AP288" s="10">
        <v>37691907</v>
      </c>
      <c r="AQ288" s="11">
        <v>38656819</v>
      </c>
      <c r="AR288" s="17">
        <v>4.2700000000000002E-2</v>
      </c>
      <c r="AS288" s="18">
        <v>1.09E-2</v>
      </c>
      <c r="AT288" s="17">
        <v>0.32200000000000001</v>
      </c>
      <c r="AU288" s="18">
        <v>0.32200000000000001</v>
      </c>
      <c r="AV288" s="10">
        <v>11738152</v>
      </c>
      <c r="AW288" s="11">
        <v>12038649</v>
      </c>
      <c r="AX288" s="10">
        <v>2196948.2969999998</v>
      </c>
      <c r="AY288" s="11">
        <v>2243759.409</v>
      </c>
      <c r="AZ288" s="35">
        <v>2171141</v>
      </c>
      <c r="BA288" s="36">
        <v>2200261</v>
      </c>
      <c r="BB288" s="37">
        <v>8050000</v>
      </c>
      <c r="BC288" s="38">
        <v>8050000</v>
      </c>
      <c r="BD288" s="10">
        <v>36450108.196725324</v>
      </c>
      <c r="BE288" s="11">
        <v>36913222.84203475</v>
      </c>
      <c r="BF288" s="10">
        <v>37904836</v>
      </c>
      <c r="BG288" s="11">
        <v>38797906</v>
      </c>
      <c r="BH288" s="17">
        <v>2.1999999999999999E-2</v>
      </c>
      <c r="BI288" s="18">
        <v>2.81E-2</v>
      </c>
      <c r="BJ288" s="17">
        <v>0.32200000000000001</v>
      </c>
      <c r="BK288" s="18">
        <v>0.32200000000000001</v>
      </c>
      <c r="BL288" s="10">
        <v>11804463</v>
      </c>
      <c r="BM288" s="11">
        <v>12082587</v>
      </c>
      <c r="BN288" s="10">
        <v>2171140.8459999999</v>
      </c>
      <c r="BO288" s="11">
        <v>2200260.5789999999</v>
      </c>
      <c r="BP288" s="77">
        <f t="shared" si="41"/>
        <v>-660171.9570000004</v>
      </c>
    </row>
    <row r="289" spans="1:68">
      <c r="A289" s="3" t="s">
        <v>569</v>
      </c>
      <c r="B289" s="3" t="s">
        <v>570</v>
      </c>
      <c r="C289" s="3" t="str">
        <f t="shared" si="40"/>
        <v>39208 - West Valley (Yak)</v>
      </c>
      <c r="D289" s="19">
        <v>2461905</v>
      </c>
      <c r="E289" s="20">
        <v>2533185</v>
      </c>
      <c r="F289" s="21">
        <v>6900000</v>
      </c>
      <c r="G289" s="22">
        <v>6900000</v>
      </c>
      <c r="H289" s="10">
        <v>44247900.179461814</v>
      </c>
      <c r="I289" s="11">
        <v>48111773.542850003</v>
      </c>
      <c r="J289" s="10">
        <v>47683146</v>
      </c>
      <c r="K289" s="11">
        <v>49063224</v>
      </c>
      <c r="L289" s="17">
        <v>4.2700000000000002E-2</v>
      </c>
      <c r="M289" s="18">
        <v>1.09E-2</v>
      </c>
      <c r="N289" s="17">
        <v>0.28000000000000003</v>
      </c>
      <c r="O289" s="18">
        <v>0.28000000000000003</v>
      </c>
      <c r="P289" s="10">
        <v>13377007</v>
      </c>
      <c r="Q289" s="11">
        <v>13764174</v>
      </c>
      <c r="R289" s="10">
        <v>2461904.66</v>
      </c>
      <c r="S289" s="11">
        <v>2533184.7250000001</v>
      </c>
      <c r="T289" s="35">
        <v>1907555</v>
      </c>
      <c r="U289" s="36">
        <v>1963125</v>
      </c>
      <c r="V289" s="37">
        <v>6900000</v>
      </c>
      <c r="W289" s="38">
        <v>6900000</v>
      </c>
      <c r="X289" s="10">
        <v>40727054.789332591</v>
      </c>
      <c r="Y289" s="11">
        <v>41572174.653849676</v>
      </c>
      <c r="Z289" s="10">
        <v>42352476</v>
      </c>
      <c r="AA289" s="11">
        <v>43694730</v>
      </c>
      <c r="AB289" s="17">
        <v>2.1999999999999999E-2</v>
      </c>
      <c r="AC289" s="18">
        <v>2.81E-2</v>
      </c>
      <c r="AD289" s="17">
        <v>0.24</v>
      </c>
      <c r="AE289" s="18">
        <v>0.24</v>
      </c>
      <c r="AF289" s="10">
        <v>10184180</v>
      </c>
      <c r="AG289" s="11">
        <v>10506941</v>
      </c>
      <c r="AH289" s="10">
        <v>1907554.959</v>
      </c>
      <c r="AI289" s="11">
        <v>1963125.2760000001</v>
      </c>
      <c r="AJ289" s="19">
        <v>2461905</v>
      </c>
      <c r="AK289" s="20">
        <v>2533185</v>
      </c>
      <c r="AL289" s="21">
        <v>6900000</v>
      </c>
      <c r="AM289" s="22">
        <v>6900000</v>
      </c>
      <c r="AN289" s="10">
        <v>44247900.179461814</v>
      </c>
      <c r="AO289" s="11">
        <v>48111773.542850003</v>
      </c>
      <c r="AP289" s="10">
        <v>47683146</v>
      </c>
      <c r="AQ289" s="11">
        <v>49063224</v>
      </c>
      <c r="AR289" s="17">
        <v>4.2700000000000002E-2</v>
      </c>
      <c r="AS289" s="18">
        <v>1.09E-2</v>
      </c>
      <c r="AT289" s="17">
        <v>0.28000000000000003</v>
      </c>
      <c r="AU289" s="18">
        <v>0.28000000000000003</v>
      </c>
      <c r="AV289" s="10">
        <v>13377007</v>
      </c>
      <c r="AW289" s="11">
        <v>13764174</v>
      </c>
      <c r="AX289" s="10">
        <v>2461904.66</v>
      </c>
      <c r="AY289" s="11">
        <v>2533184.7250000001</v>
      </c>
      <c r="AZ289" s="35">
        <v>2530325</v>
      </c>
      <c r="BA289" s="36">
        <v>2601629</v>
      </c>
      <c r="BB289" s="37">
        <v>6900000</v>
      </c>
      <c r="BC289" s="38">
        <v>6900000</v>
      </c>
      <c r="BD289" s="10">
        <v>46867444.586700633</v>
      </c>
      <c r="BE289" s="11">
        <v>47758804.06147147</v>
      </c>
      <c r="BF289" s="10">
        <v>48737929</v>
      </c>
      <c r="BG289" s="11">
        <v>50197231</v>
      </c>
      <c r="BH289" s="17">
        <v>2.1999999999999999E-2</v>
      </c>
      <c r="BI289" s="18">
        <v>2.81E-2</v>
      </c>
      <c r="BJ289" s="17">
        <v>0.28000000000000003</v>
      </c>
      <c r="BK289" s="18">
        <v>0.28000000000000003</v>
      </c>
      <c r="BL289" s="10">
        <v>13672915</v>
      </c>
      <c r="BM289" s="11">
        <v>14082307</v>
      </c>
      <c r="BN289" s="10">
        <v>2530325.0830000001</v>
      </c>
      <c r="BO289" s="11">
        <v>2601629.4929999998</v>
      </c>
      <c r="BP289" s="77">
        <f t="shared" si="41"/>
        <v>0</v>
      </c>
    </row>
    <row r="290" spans="1:68">
      <c r="A290" s="3" t="s">
        <v>571</v>
      </c>
      <c r="B290" s="3" t="s">
        <v>572</v>
      </c>
      <c r="C290" s="3" t="str">
        <f t="shared" si="40"/>
        <v>21303 - White Pass</v>
      </c>
      <c r="D290" s="19">
        <v>0</v>
      </c>
      <c r="E290" s="20">
        <v>0</v>
      </c>
      <c r="F290" s="21">
        <v>925000</v>
      </c>
      <c r="G290" s="22">
        <v>925000</v>
      </c>
      <c r="H290" s="10">
        <v>4936584.6119461274</v>
      </c>
      <c r="I290" s="11">
        <v>5304421.5359626692</v>
      </c>
      <c r="J290" s="10">
        <v>5319843</v>
      </c>
      <c r="K290" s="11">
        <v>5409321</v>
      </c>
      <c r="L290" s="17">
        <v>4.2700000000000002E-2</v>
      </c>
      <c r="M290" s="18">
        <v>1.09E-2</v>
      </c>
      <c r="N290" s="17">
        <v>0.33430000000000004</v>
      </c>
      <c r="O290" s="18">
        <v>0.33430000000000004</v>
      </c>
      <c r="P290" s="10">
        <v>1778902</v>
      </c>
      <c r="Q290" s="11">
        <v>1808822</v>
      </c>
      <c r="R290" s="10">
        <v>0</v>
      </c>
      <c r="S290" s="11">
        <v>0</v>
      </c>
      <c r="T290" s="35">
        <v>0</v>
      </c>
      <c r="U290" s="36">
        <v>0</v>
      </c>
      <c r="V290" s="37">
        <v>925000</v>
      </c>
      <c r="W290" s="38">
        <v>925000</v>
      </c>
      <c r="X290" s="10">
        <v>4483813.7670786111</v>
      </c>
      <c r="Y290" s="11">
        <v>4505352.6224853704</v>
      </c>
      <c r="Z290" s="10">
        <v>4662763</v>
      </c>
      <c r="AA290" s="11">
        <v>4735383</v>
      </c>
      <c r="AB290" s="17">
        <v>2.1999999999999999E-2</v>
      </c>
      <c r="AC290" s="18">
        <v>2.81E-2</v>
      </c>
      <c r="AD290" s="17">
        <v>0.29430000000000001</v>
      </c>
      <c r="AE290" s="18">
        <v>0.29430000000000001</v>
      </c>
      <c r="AF290" s="10">
        <v>1372620</v>
      </c>
      <c r="AG290" s="11">
        <v>1393998</v>
      </c>
      <c r="AH290" s="10">
        <v>0</v>
      </c>
      <c r="AI290" s="11">
        <v>0</v>
      </c>
      <c r="AJ290" s="19">
        <v>0</v>
      </c>
      <c r="AK290" s="20">
        <v>0</v>
      </c>
      <c r="AL290" s="21">
        <v>925000</v>
      </c>
      <c r="AM290" s="22">
        <v>925000</v>
      </c>
      <c r="AN290" s="10">
        <v>4936584.6119461274</v>
      </c>
      <c r="AO290" s="11">
        <v>5304421.5359626692</v>
      </c>
      <c r="AP290" s="10">
        <v>5319843</v>
      </c>
      <c r="AQ290" s="11">
        <v>5409321</v>
      </c>
      <c r="AR290" s="17">
        <v>4.2700000000000002E-2</v>
      </c>
      <c r="AS290" s="18">
        <v>1.09E-2</v>
      </c>
      <c r="AT290" s="17">
        <v>0.33430000000000004</v>
      </c>
      <c r="AU290" s="18">
        <v>0.33430000000000004</v>
      </c>
      <c r="AV290" s="10">
        <v>1778902</v>
      </c>
      <c r="AW290" s="11">
        <v>1808822</v>
      </c>
      <c r="AX290" s="10">
        <v>0</v>
      </c>
      <c r="AY290" s="11">
        <v>0</v>
      </c>
      <c r="AZ290" s="35">
        <v>0</v>
      </c>
      <c r="BA290" s="36">
        <v>0</v>
      </c>
      <c r="BB290" s="37">
        <v>925000</v>
      </c>
      <c r="BC290" s="38">
        <v>925000</v>
      </c>
      <c r="BD290" s="10">
        <v>5067582.506574899</v>
      </c>
      <c r="BE290" s="11">
        <v>5093095.8059158791</v>
      </c>
      <c r="BF290" s="10">
        <v>5269830</v>
      </c>
      <c r="BG290" s="11">
        <v>5353135</v>
      </c>
      <c r="BH290" s="17">
        <v>2.1999999999999999E-2</v>
      </c>
      <c r="BI290" s="18">
        <v>2.81E-2</v>
      </c>
      <c r="BJ290" s="17">
        <v>0.33430000000000004</v>
      </c>
      <c r="BK290" s="18">
        <v>0.33430000000000004</v>
      </c>
      <c r="BL290" s="10">
        <v>1762178</v>
      </c>
      <c r="BM290" s="11">
        <v>1790034</v>
      </c>
      <c r="BN290" s="10">
        <v>0</v>
      </c>
      <c r="BO290" s="11">
        <v>0</v>
      </c>
      <c r="BP290" s="77">
        <f t="shared" si="41"/>
        <v>0</v>
      </c>
    </row>
    <row r="291" spans="1:68">
      <c r="A291" s="3" t="s">
        <v>573</v>
      </c>
      <c r="B291" s="3" t="s">
        <v>574</v>
      </c>
      <c r="C291" s="3" t="str">
        <f t="shared" si="40"/>
        <v>27416 - White River</v>
      </c>
      <c r="D291" s="19">
        <v>806074</v>
      </c>
      <c r="E291" s="20">
        <v>928321</v>
      </c>
      <c r="F291" s="21">
        <v>8843954.3880000003</v>
      </c>
      <c r="G291" s="22">
        <v>9100000</v>
      </c>
      <c r="H291" s="10">
        <v>31601527.019171264</v>
      </c>
      <c r="I291" s="11">
        <v>35076649.860872</v>
      </c>
      <c r="J291" s="10">
        <v>34054955</v>
      </c>
      <c r="K291" s="11">
        <v>35770320</v>
      </c>
      <c r="L291" s="17">
        <v>4.2700000000000002E-2</v>
      </c>
      <c r="M291" s="18">
        <v>1.09E-2</v>
      </c>
      <c r="N291" s="17">
        <v>0.28770000000000001</v>
      </c>
      <c r="O291" s="18">
        <v>0.28770000000000001</v>
      </c>
      <c r="P291" s="10">
        <v>9650028</v>
      </c>
      <c r="Q291" s="11">
        <v>10136104</v>
      </c>
      <c r="R291" s="10">
        <v>806073.61199999996</v>
      </c>
      <c r="S291" s="11">
        <v>928321.26</v>
      </c>
      <c r="T291" s="35">
        <v>705581</v>
      </c>
      <c r="U291" s="36">
        <v>779053</v>
      </c>
      <c r="V291" s="37">
        <v>6854742.8789999997</v>
      </c>
      <c r="W291" s="38">
        <v>7134999.1409999998</v>
      </c>
      <c r="X291" s="10">
        <v>29799586.362018943</v>
      </c>
      <c r="Y291" s="11">
        <v>30863002.580522649</v>
      </c>
      <c r="Z291" s="10">
        <v>30988891</v>
      </c>
      <c r="AA291" s="11">
        <v>32438779</v>
      </c>
      <c r="AB291" s="17">
        <v>2.1999999999999999E-2</v>
      </c>
      <c r="AC291" s="18">
        <v>2.81E-2</v>
      </c>
      <c r="AD291" s="17">
        <v>0.24769999999999998</v>
      </c>
      <c r="AE291" s="18">
        <v>0.24769999999999998</v>
      </c>
      <c r="AF291" s="10">
        <v>7560324</v>
      </c>
      <c r="AG291" s="11">
        <v>7914052</v>
      </c>
      <c r="AH291" s="10">
        <v>705581.12100000004</v>
      </c>
      <c r="AI291" s="11">
        <v>779052.85900000005</v>
      </c>
      <c r="AJ291" s="19">
        <v>806074</v>
      </c>
      <c r="AK291" s="20">
        <v>928321</v>
      </c>
      <c r="AL291" s="21">
        <v>8843954.3880000003</v>
      </c>
      <c r="AM291" s="22">
        <v>9100000</v>
      </c>
      <c r="AN291" s="10">
        <v>31601527.019171264</v>
      </c>
      <c r="AO291" s="11">
        <v>35076649.860872</v>
      </c>
      <c r="AP291" s="10">
        <v>34054955</v>
      </c>
      <c r="AQ291" s="11">
        <v>35770320</v>
      </c>
      <c r="AR291" s="17">
        <v>4.2700000000000002E-2</v>
      </c>
      <c r="AS291" s="18">
        <v>1.09E-2</v>
      </c>
      <c r="AT291" s="17">
        <v>0.28770000000000001</v>
      </c>
      <c r="AU291" s="18">
        <v>0.28770000000000001</v>
      </c>
      <c r="AV291" s="10">
        <v>9650028</v>
      </c>
      <c r="AW291" s="11">
        <v>10136104</v>
      </c>
      <c r="AX291" s="10">
        <v>806073.61199999996</v>
      </c>
      <c r="AY291" s="11">
        <v>928321.26</v>
      </c>
      <c r="AZ291" s="35">
        <v>948060</v>
      </c>
      <c r="BA291" s="36">
        <v>1036311</v>
      </c>
      <c r="BB291" s="37">
        <v>9100000</v>
      </c>
      <c r="BC291" s="38">
        <v>9100000</v>
      </c>
      <c r="BD291" s="10">
        <v>34260236.145126082</v>
      </c>
      <c r="BE291" s="11">
        <v>35358772.069325186</v>
      </c>
      <c r="BF291" s="10">
        <v>35627566</v>
      </c>
      <c r="BG291" s="11">
        <v>37164089</v>
      </c>
      <c r="BH291" s="17">
        <v>2.1999999999999999E-2</v>
      </c>
      <c r="BI291" s="18">
        <v>2.81E-2</v>
      </c>
      <c r="BJ291" s="17">
        <v>0.28770000000000001</v>
      </c>
      <c r="BK291" s="18">
        <v>0.28770000000000001</v>
      </c>
      <c r="BL291" s="10">
        <v>10095653</v>
      </c>
      <c r="BM291" s="11">
        <v>10531051</v>
      </c>
      <c r="BN291" s="10">
        <v>948059.68</v>
      </c>
      <c r="BO291" s="11">
        <v>1036310.929</v>
      </c>
      <c r="BP291" s="77">
        <f t="shared" si="41"/>
        <v>-2245257.1210000003</v>
      </c>
    </row>
    <row r="292" spans="1:68">
      <c r="A292" s="3" t="s">
        <v>575</v>
      </c>
      <c r="B292" s="3" t="s">
        <v>576</v>
      </c>
      <c r="C292" s="3" t="str">
        <f t="shared" si="40"/>
        <v>20405 - White Salmon</v>
      </c>
      <c r="D292" s="19">
        <v>240263</v>
      </c>
      <c r="E292" s="20">
        <v>280004</v>
      </c>
      <c r="F292" s="21">
        <v>2630000</v>
      </c>
      <c r="G292" s="22">
        <v>2630000</v>
      </c>
      <c r="H292" s="10">
        <v>12833777.233190019</v>
      </c>
      <c r="I292" s="11">
        <v>14198913.961026356</v>
      </c>
      <c r="J292" s="10">
        <v>13830145</v>
      </c>
      <c r="K292" s="11">
        <v>14479709</v>
      </c>
      <c r="L292" s="17">
        <v>4.2700000000000002E-2</v>
      </c>
      <c r="M292" s="18">
        <v>1.09E-2</v>
      </c>
      <c r="N292" s="17">
        <v>0.28000000000000003</v>
      </c>
      <c r="O292" s="18">
        <v>0.28000000000000003</v>
      </c>
      <c r="P292" s="10">
        <v>3872807</v>
      </c>
      <c r="Q292" s="11">
        <v>4054702</v>
      </c>
      <c r="R292" s="10">
        <v>240262.57699999999</v>
      </c>
      <c r="S292" s="11">
        <v>280003.94</v>
      </c>
      <c r="T292" s="35">
        <v>215584</v>
      </c>
      <c r="U292" s="36">
        <v>207042</v>
      </c>
      <c r="V292" s="37">
        <v>2630000</v>
      </c>
      <c r="W292" s="38">
        <v>2630000</v>
      </c>
      <c r="X292" s="10">
        <v>12100577.599232627</v>
      </c>
      <c r="Y292" s="11">
        <v>12246588.095414119</v>
      </c>
      <c r="Z292" s="10">
        <v>12583513</v>
      </c>
      <c r="AA292" s="11">
        <v>12871864</v>
      </c>
      <c r="AB292" s="17">
        <v>2.1999999999999999E-2</v>
      </c>
      <c r="AC292" s="18">
        <v>2.81E-2</v>
      </c>
      <c r="AD292" s="17">
        <v>0.24</v>
      </c>
      <c r="AE292" s="18">
        <v>0.24</v>
      </c>
      <c r="AF292" s="10">
        <v>3020328</v>
      </c>
      <c r="AG292" s="11">
        <v>3089539</v>
      </c>
      <c r="AH292" s="10">
        <v>215584.49100000001</v>
      </c>
      <c r="AI292" s="11">
        <v>207042.09</v>
      </c>
      <c r="AJ292" s="19">
        <v>240263</v>
      </c>
      <c r="AK292" s="20">
        <v>280004</v>
      </c>
      <c r="AL292" s="21">
        <v>2630000</v>
      </c>
      <c r="AM292" s="22">
        <v>2630000</v>
      </c>
      <c r="AN292" s="10">
        <v>12833777.233190019</v>
      </c>
      <c r="AO292" s="11">
        <v>14198913.961026356</v>
      </c>
      <c r="AP292" s="10">
        <v>13830145</v>
      </c>
      <c r="AQ292" s="11">
        <v>14479709</v>
      </c>
      <c r="AR292" s="17">
        <v>4.2700000000000002E-2</v>
      </c>
      <c r="AS292" s="18">
        <v>1.09E-2</v>
      </c>
      <c r="AT292" s="17">
        <v>0.28000000000000003</v>
      </c>
      <c r="AU292" s="18">
        <v>0.28000000000000003</v>
      </c>
      <c r="AV292" s="10">
        <v>3872807</v>
      </c>
      <c r="AW292" s="11">
        <v>4054702</v>
      </c>
      <c r="AX292" s="10">
        <v>240262.57699999999</v>
      </c>
      <c r="AY292" s="11">
        <v>280003.94</v>
      </c>
      <c r="AZ292" s="35">
        <v>268214</v>
      </c>
      <c r="BA292" s="36">
        <v>258599</v>
      </c>
      <c r="BB292" s="37">
        <v>2630000</v>
      </c>
      <c r="BC292" s="38">
        <v>2630000</v>
      </c>
      <c r="BD292" s="10">
        <v>13722283.031347824</v>
      </c>
      <c r="BE292" s="11">
        <v>13879992.997222237</v>
      </c>
      <c r="BF292" s="10">
        <v>14269941</v>
      </c>
      <c r="BG292" s="11">
        <v>14588666</v>
      </c>
      <c r="BH292" s="17">
        <v>2.1999999999999999E-2</v>
      </c>
      <c r="BI292" s="18">
        <v>2.81E-2</v>
      </c>
      <c r="BJ292" s="17">
        <v>0.28000000000000003</v>
      </c>
      <c r="BK292" s="18">
        <v>0.28000000000000003</v>
      </c>
      <c r="BL292" s="10">
        <v>3995961</v>
      </c>
      <c r="BM292" s="11">
        <v>4085212</v>
      </c>
      <c r="BN292" s="10">
        <v>268214.01299999998</v>
      </c>
      <c r="BO292" s="11">
        <v>258598.527</v>
      </c>
      <c r="BP292" s="77">
        <f t="shared" si="41"/>
        <v>0</v>
      </c>
    </row>
    <row r="293" spans="1:68">
      <c r="A293" s="3" t="s">
        <v>577</v>
      </c>
      <c r="B293" s="3" t="s">
        <v>578</v>
      </c>
      <c r="C293" s="3" t="str">
        <f t="shared" si="40"/>
        <v>22200 - Wilbur</v>
      </c>
      <c r="D293" s="19">
        <v>169609</v>
      </c>
      <c r="E293" s="20">
        <v>174515</v>
      </c>
      <c r="F293" s="21">
        <v>682000</v>
      </c>
      <c r="G293" s="22">
        <v>682000</v>
      </c>
      <c r="H293" s="10">
        <v>3376375.3474956811</v>
      </c>
      <c r="I293" s="11">
        <v>3672852.3610051037</v>
      </c>
      <c r="J293" s="10">
        <v>3638505</v>
      </c>
      <c r="K293" s="11">
        <v>3745486</v>
      </c>
      <c r="L293" s="17">
        <v>4.2700000000000002E-2</v>
      </c>
      <c r="M293" s="18">
        <v>1.09E-2</v>
      </c>
      <c r="N293" s="17">
        <v>0.28000000000000003</v>
      </c>
      <c r="O293" s="18">
        <v>0.28000000000000003</v>
      </c>
      <c r="P293" s="10">
        <v>961997</v>
      </c>
      <c r="Q293" s="11">
        <v>990282</v>
      </c>
      <c r="R293" s="10">
        <v>169608.71299999999</v>
      </c>
      <c r="S293" s="11">
        <v>174515.03</v>
      </c>
      <c r="T293" s="35">
        <v>130002</v>
      </c>
      <c r="U293" s="36">
        <v>132711</v>
      </c>
      <c r="V293" s="37">
        <v>603339.46400000004</v>
      </c>
      <c r="W293" s="38">
        <v>621603.99900000007</v>
      </c>
      <c r="X293" s="10">
        <v>3111761.0340331839</v>
      </c>
      <c r="Y293" s="11">
        <v>3166810.5756797078</v>
      </c>
      <c r="Z293" s="10">
        <v>3235952</v>
      </c>
      <c r="AA293" s="11">
        <v>3328499</v>
      </c>
      <c r="AB293" s="17">
        <v>2.1999999999999999E-2</v>
      </c>
      <c r="AC293" s="18">
        <v>2.81E-2</v>
      </c>
      <c r="AD293" s="17">
        <v>0.24</v>
      </c>
      <c r="AE293" s="18">
        <v>0.24</v>
      </c>
      <c r="AF293" s="10">
        <v>733341</v>
      </c>
      <c r="AG293" s="11">
        <v>754315</v>
      </c>
      <c r="AH293" s="10">
        <v>130001.53599999999</v>
      </c>
      <c r="AI293" s="11">
        <v>132711.00099999999</v>
      </c>
      <c r="AJ293" s="19">
        <v>169609</v>
      </c>
      <c r="AK293" s="20">
        <v>174515</v>
      </c>
      <c r="AL293" s="21">
        <v>682000</v>
      </c>
      <c r="AM293" s="22">
        <v>682000</v>
      </c>
      <c r="AN293" s="10">
        <v>3376375.3474956811</v>
      </c>
      <c r="AO293" s="11">
        <v>3672852.3610051037</v>
      </c>
      <c r="AP293" s="10">
        <v>3638505</v>
      </c>
      <c r="AQ293" s="11">
        <v>3745486</v>
      </c>
      <c r="AR293" s="17">
        <v>4.2700000000000002E-2</v>
      </c>
      <c r="AS293" s="18">
        <v>1.09E-2</v>
      </c>
      <c r="AT293" s="17">
        <v>0.28000000000000003</v>
      </c>
      <c r="AU293" s="18">
        <v>0.28000000000000003</v>
      </c>
      <c r="AV293" s="10">
        <v>961997</v>
      </c>
      <c r="AW293" s="11">
        <v>990282</v>
      </c>
      <c r="AX293" s="10">
        <v>169608.71299999999</v>
      </c>
      <c r="AY293" s="11">
        <v>174515.03</v>
      </c>
      <c r="AZ293" s="35">
        <v>163692</v>
      </c>
      <c r="BA293" s="36">
        <v>166870</v>
      </c>
      <c r="BB293" s="37">
        <v>682000</v>
      </c>
      <c r="BC293" s="38">
        <v>682000</v>
      </c>
      <c r="BD293" s="10">
        <v>3499184.1915686545</v>
      </c>
      <c r="BE293" s="11">
        <v>3556585.6721239151</v>
      </c>
      <c r="BF293" s="10">
        <v>3638837</v>
      </c>
      <c r="BG293" s="11">
        <v>3738175</v>
      </c>
      <c r="BH293" s="17">
        <v>2.1999999999999999E-2</v>
      </c>
      <c r="BI293" s="18">
        <v>2.81E-2</v>
      </c>
      <c r="BJ293" s="17">
        <v>0.28000000000000003</v>
      </c>
      <c r="BK293" s="18">
        <v>0.28000000000000003</v>
      </c>
      <c r="BL293" s="10">
        <v>962085</v>
      </c>
      <c r="BM293" s="11">
        <v>988349</v>
      </c>
      <c r="BN293" s="10">
        <v>163691.75700000001</v>
      </c>
      <c r="BO293" s="11">
        <v>166869.628</v>
      </c>
      <c r="BP293" s="77">
        <f t="shared" si="41"/>
        <v>-78660.535999999964</v>
      </c>
    </row>
    <row r="294" spans="1:68">
      <c r="A294" s="3" t="s">
        <v>579</v>
      </c>
      <c r="B294" s="3" t="s">
        <v>580</v>
      </c>
      <c r="C294" s="3" t="str">
        <f t="shared" si="40"/>
        <v>25160 - Willapa Valley</v>
      </c>
      <c r="D294" s="19">
        <v>251647</v>
      </c>
      <c r="E294" s="20">
        <v>252258</v>
      </c>
      <c r="F294" s="21">
        <v>724500</v>
      </c>
      <c r="G294" s="22">
        <v>724500</v>
      </c>
      <c r="H294" s="10">
        <v>4053523.0829665242</v>
      </c>
      <c r="I294" s="11">
        <v>4360665.1266735606</v>
      </c>
      <c r="J294" s="10">
        <v>4368224</v>
      </c>
      <c r="K294" s="11">
        <v>4446901</v>
      </c>
      <c r="L294" s="17">
        <v>4.2700000000000002E-2</v>
      </c>
      <c r="M294" s="18">
        <v>1.09E-2</v>
      </c>
      <c r="N294" s="17">
        <v>0.28000000000000003</v>
      </c>
      <c r="O294" s="18">
        <v>0.28000000000000003</v>
      </c>
      <c r="P294" s="10">
        <v>1222903</v>
      </c>
      <c r="Q294" s="11">
        <v>1244928</v>
      </c>
      <c r="R294" s="10">
        <v>251646.83300000001</v>
      </c>
      <c r="S294" s="11">
        <v>252258.08199999999</v>
      </c>
      <c r="T294" s="35">
        <v>189013</v>
      </c>
      <c r="U294" s="36">
        <v>188813</v>
      </c>
      <c r="V294" s="37">
        <v>724500</v>
      </c>
      <c r="W294" s="38">
        <v>724500</v>
      </c>
      <c r="X294" s="10">
        <v>3694280.1849367805</v>
      </c>
      <c r="Y294" s="11">
        <v>3725264.7993396767</v>
      </c>
      <c r="Z294" s="10">
        <v>3841719</v>
      </c>
      <c r="AA294" s="11">
        <v>3915466</v>
      </c>
      <c r="AB294" s="17">
        <v>2.1999999999999999E-2</v>
      </c>
      <c r="AC294" s="18">
        <v>2.81E-2</v>
      </c>
      <c r="AD294" s="17">
        <v>0.24</v>
      </c>
      <c r="AE294" s="18">
        <v>0.24</v>
      </c>
      <c r="AF294" s="10">
        <v>921862</v>
      </c>
      <c r="AG294" s="11">
        <v>939558</v>
      </c>
      <c r="AH294" s="10">
        <v>189013.25</v>
      </c>
      <c r="AI294" s="11">
        <v>188812.85500000001</v>
      </c>
      <c r="AJ294" s="19">
        <v>251647</v>
      </c>
      <c r="AK294" s="20">
        <v>252258</v>
      </c>
      <c r="AL294" s="21">
        <v>724500</v>
      </c>
      <c r="AM294" s="22">
        <v>724500</v>
      </c>
      <c r="AN294" s="10">
        <v>4053523.0829665242</v>
      </c>
      <c r="AO294" s="11">
        <v>4360665.1266735606</v>
      </c>
      <c r="AP294" s="10">
        <v>4368224</v>
      </c>
      <c r="AQ294" s="11">
        <v>4446901</v>
      </c>
      <c r="AR294" s="17">
        <v>4.2700000000000002E-2</v>
      </c>
      <c r="AS294" s="18">
        <v>1.09E-2</v>
      </c>
      <c r="AT294" s="17">
        <v>0.28000000000000003</v>
      </c>
      <c r="AU294" s="18">
        <v>0.28000000000000003</v>
      </c>
      <c r="AV294" s="10">
        <v>1222903</v>
      </c>
      <c r="AW294" s="11">
        <v>1244928</v>
      </c>
      <c r="AX294" s="10">
        <v>251646.83300000001</v>
      </c>
      <c r="AY294" s="11">
        <v>252258.08199999999</v>
      </c>
      <c r="AZ294" s="35">
        <v>239950</v>
      </c>
      <c r="BA294" s="36">
        <v>240139</v>
      </c>
      <c r="BB294" s="37">
        <v>724500</v>
      </c>
      <c r="BC294" s="38">
        <v>724500</v>
      </c>
      <c r="BD294" s="10">
        <v>4167497.2670627539</v>
      </c>
      <c r="BE294" s="11">
        <v>4201479.9498176854</v>
      </c>
      <c r="BF294" s="10">
        <v>4333823</v>
      </c>
      <c r="BG294" s="11">
        <v>4415995</v>
      </c>
      <c r="BH294" s="17">
        <v>2.1999999999999999E-2</v>
      </c>
      <c r="BI294" s="18">
        <v>2.81E-2</v>
      </c>
      <c r="BJ294" s="17">
        <v>0.28000000000000003</v>
      </c>
      <c r="BK294" s="18">
        <v>0.28000000000000003</v>
      </c>
      <c r="BL294" s="10">
        <v>1213272</v>
      </c>
      <c r="BM294" s="11">
        <v>1236277</v>
      </c>
      <c r="BN294" s="10">
        <v>239950.24900000001</v>
      </c>
      <c r="BO294" s="11">
        <v>240138.61</v>
      </c>
      <c r="BP294" s="77">
        <f t="shared" si="41"/>
        <v>0</v>
      </c>
    </row>
    <row r="295" spans="1:68">
      <c r="A295" s="3" t="s">
        <v>581</v>
      </c>
      <c r="B295" s="3" t="s">
        <v>582</v>
      </c>
      <c r="C295" s="3" t="str">
        <f t="shared" si="40"/>
        <v>13167 - Wilson Creek</v>
      </c>
      <c r="D295" s="19">
        <v>249810</v>
      </c>
      <c r="E295" s="20">
        <v>252888</v>
      </c>
      <c r="F295" s="21">
        <v>260000</v>
      </c>
      <c r="G295" s="22">
        <v>260000</v>
      </c>
      <c r="H295" s="10">
        <v>2503835.5631251954</v>
      </c>
      <c r="I295" s="11">
        <v>2693659.7518140292</v>
      </c>
      <c r="J295" s="10">
        <v>2698224</v>
      </c>
      <c r="K295" s="11">
        <v>2746929</v>
      </c>
      <c r="L295" s="17">
        <v>4.2700000000000002E-2</v>
      </c>
      <c r="M295" s="18">
        <v>1.09E-2</v>
      </c>
      <c r="N295" s="17">
        <v>0.28000000000000003</v>
      </c>
      <c r="O295" s="18">
        <v>0.28000000000000003</v>
      </c>
      <c r="P295" s="10">
        <v>758305</v>
      </c>
      <c r="Q295" s="11">
        <v>771993</v>
      </c>
      <c r="R295" s="10">
        <v>249810.10200000001</v>
      </c>
      <c r="S295" s="11">
        <v>252888.27799999999</v>
      </c>
      <c r="T295" s="35">
        <v>190839</v>
      </c>
      <c r="U295" s="36">
        <v>191331</v>
      </c>
      <c r="V295" s="37">
        <v>260000</v>
      </c>
      <c r="W295" s="38">
        <v>260000</v>
      </c>
      <c r="X295" s="10">
        <v>2303549.805552477</v>
      </c>
      <c r="Y295" s="11">
        <v>2308601.9020110052</v>
      </c>
      <c r="Z295" s="10">
        <v>2395485</v>
      </c>
      <c r="AA295" s="11">
        <v>2426472</v>
      </c>
      <c r="AB295" s="17">
        <v>2.1999999999999999E-2</v>
      </c>
      <c r="AC295" s="18">
        <v>2.81E-2</v>
      </c>
      <c r="AD295" s="17">
        <v>0.24</v>
      </c>
      <c r="AE295" s="18">
        <v>0.24</v>
      </c>
      <c r="AF295" s="10">
        <v>577048</v>
      </c>
      <c r="AG295" s="11">
        <v>584513</v>
      </c>
      <c r="AH295" s="10">
        <v>190838.595</v>
      </c>
      <c r="AI295" s="11">
        <v>191330.80799999999</v>
      </c>
      <c r="AJ295" s="19">
        <v>249810</v>
      </c>
      <c r="AK295" s="20">
        <v>252888</v>
      </c>
      <c r="AL295" s="21">
        <v>260000</v>
      </c>
      <c r="AM295" s="22">
        <v>260000</v>
      </c>
      <c r="AN295" s="10">
        <v>2503835.5631251954</v>
      </c>
      <c r="AO295" s="11">
        <v>2693659.7518140292</v>
      </c>
      <c r="AP295" s="10">
        <v>2698224</v>
      </c>
      <c r="AQ295" s="11">
        <v>2746929</v>
      </c>
      <c r="AR295" s="17">
        <v>4.2700000000000002E-2</v>
      </c>
      <c r="AS295" s="18">
        <v>1.09E-2</v>
      </c>
      <c r="AT295" s="17">
        <v>0.28000000000000003</v>
      </c>
      <c r="AU295" s="18">
        <v>0.28000000000000003</v>
      </c>
      <c r="AV295" s="10">
        <v>758305</v>
      </c>
      <c r="AW295" s="11">
        <v>771993</v>
      </c>
      <c r="AX295" s="10">
        <v>249810.10200000001</v>
      </c>
      <c r="AY295" s="11">
        <v>252888.27799999999</v>
      </c>
      <c r="AZ295" s="35">
        <v>242925</v>
      </c>
      <c r="BA295" s="36">
        <v>243803</v>
      </c>
      <c r="BB295" s="37">
        <v>260000</v>
      </c>
      <c r="BC295" s="38">
        <v>260000</v>
      </c>
      <c r="BD295" s="10">
        <v>2564360.0572505025</v>
      </c>
      <c r="BE295" s="11">
        <v>2570720.5584026584</v>
      </c>
      <c r="BF295" s="10">
        <v>2666704</v>
      </c>
      <c r="BG295" s="11">
        <v>2701974</v>
      </c>
      <c r="BH295" s="17">
        <v>2.1999999999999999E-2</v>
      </c>
      <c r="BI295" s="18">
        <v>2.81E-2</v>
      </c>
      <c r="BJ295" s="17">
        <v>0.28000000000000003</v>
      </c>
      <c r="BK295" s="18">
        <v>0.28000000000000003</v>
      </c>
      <c r="BL295" s="10">
        <v>749446</v>
      </c>
      <c r="BM295" s="11">
        <v>759359</v>
      </c>
      <c r="BN295" s="10">
        <v>242925.03400000001</v>
      </c>
      <c r="BO295" s="11">
        <v>243803.37599999999</v>
      </c>
      <c r="BP295" s="77">
        <f t="shared" si="41"/>
        <v>0</v>
      </c>
    </row>
    <row r="296" spans="1:68">
      <c r="A296" s="3" t="s">
        <v>583</v>
      </c>
      <c r="B296" s="3" t="s">
        <v>584</v>
      </c>
      <c r="C296" s="3" t="str">
        <f t="shared" si="40"/>
        <v>21232 - Winlock</v>
      </c>
      <c r="D296" s="19">
        <v>542798</v>
      </c>
      <c r="E296" s="20">
        <v>557042</v>
      </c>
      <c r="F296" s="21">
        <v>800000</v>
      </c>
      <c r="G296" s="22">
        <v>800000</v>
      </c>
      <c r="H296" s="10">
        <v>7235661.2667396432</v>
      </c>
      <c r="I296" s="11">
        <v>7857092.6161205722</v>
      </c>
      <c r="J296" s="10">
        <v>7797412</v>
      </c>
      <c r="K296" s="11">
        <v>8012473</v>
      </c>
      <c r="L296" s="17">
        <v>4.2700000000000002E-2</v>
      </c>
      <c r="M296" s="18">
        <v>1.09E-2</v>
      </c>
      <c r="N296" s="17">
        <v>0.28000000000000003</v>
      </c>
      <c r="O296" s="18">
        <v>0.28000000000000003</v>
      </c>
      <c r="P296" s="10">
        <v>2141248</v>
      </c>
      <c r="Q296" s="11">
        <v>2200306</v>
      </c>
      <c r="R296" s="10">
        <v>542797.95400000003</v>
      </c>
      <c r="S296" s="11">
        <v>557041.71499999997</v>
      </c>
      <c r="T296" s="35">
        <v>414511</v>
      </c>
      <c r="U296" s="36">
        <v>415504</v>
      </c>
      <c r="V296" s="37">
        <v>800000</v>
      </c>
      <c r="W296" s="38">
        <v>800000</v>
      </c>
      <c r="X296" s="10">
        <v>6631303.0634366991</v>
      </c>
      <c r="Y296" s="11">
        <v>6675425.5026053647</v>
      </c>
      <c r="Z296" s="10">
        <v>6895959</v>
      </c>
      <c r="AA296" s="11">
        <v>7016254</v>
      </c>
      <c r="AB296" s="17">
        <v>2.1999999999999999E-2</v>
      </c>
      <c r="AC296" s="18">
        <v>2.81E-2</v>
      </c>
      <c r="AD296" s="17">
        <v>0.24</v>
      </c>
      <c r="AE296" s="18">
        <v>0.24</v>
      </c>
      <c r="AF296" s="10">
        <v>1623171</v>
      </c>
      <c r="AG296" s="11">
        <v>1651487</v>
      </c>
      <c r="AH296" s="10">
        <v>414510.88799999998</v>
      </c>
      <c r="AI296" s="11">
        <v>415503.853</v>
      </c>
      <c r="AJ296" s="19">
        <v>542798</v>
      </c>
      <c r="AK296" s="20">
        <v>557042</v>
      </c>
      <c r="AL296" s="21">
        <v>800000</v>
      </c>
      <c r="AM296" s="22">
        <v>800000</v>
      </c>
      <c r="AN296" s="10">
        <v>7235661.2667396432</v>
      </c>
      <c r="AO296" s="11">
        <v>7857092.6161205722</v>
      </c>
      <c r="AP296" s="10">
        <v>7797412</v>
      </c>
      <c r="AQ296" s="11">
        <v>8012473</v>
      </c>
      <c r="AR296" s="17">
        <v>4.2700000000000002E-2</v>
      </c>
      <c r="AS296" s="18">
        <v>1.09E-2</v>
      </c>
      <c r="AT296" s="17">
        <v>0.28000000000000003</v>
      </c>
      <c r="AU296" s="18">
        <v>0.28000000000000003</v>
      </c>
      <c r="AV296" s="10">
        <v>2141248</v>
      </c>
      <c r="AW296" s="11">
        <v>2200306</v>
      </c>
      <c r="AX296" s="10">
        <v>542797.95400000003</v>
      </c>
      <c r="AY296" s="11">
        <v>557041.71499999997</v>
      </c>
      <c r="AZ296" s="35">
        <v>540929</v>
      </c>
      <c r="BA296" s="36">
        <v>543217</v>
      </c>
      <c r="BB296" s="37">
        <v>800000</v>
      </c>
      <c r="BC296" s="38">
        <v>800000</v>
      </c>
      <c r="BD296" s="10">
        <v>7555273.1101006903</v>
      </c>
      <c r="BE296" s="11">
        <v>7606128.7470170557</v>
      </c>
      <c r="BF296" s="10">
        <v>7856805</v>
      </c>
      <c r="BG296" s="11">
        <v>7994476</v>
      </c>
      <c r="BH296" s="17">
        <v>2.1999999999999999E-2</v>
      </c>
      <c r="BI296" s="18">
        <v>2.81E-2</v>
      </c>
      <c r="BJ296" s="17">
        <v>0.28000000000000003</v>
      </c>
      <c r="BK296" s="18">
        <v>0.28000000000000003</v>
      </c>
      <c r="BL296" s="10">
        <v>2157558</v>
      </c>
      <c r="BM296" s="11">
        <v>2195364</v>
      </c>
      <c r="BN296" s="10">
        <v>540929.47600000002</v>
      </c>
      <c r="BO296" s="11">
        <v>543217.19700000004</v>
      </c>
      <c r="BP296" s="77">
        <f t="shared" si="41"/>
        <v>0</v>
      </c>
    </row>
    <row r="297" spans="1:68">
      <c r="A297" s="3" t="s">
        <v>585</v>
      </c>
      <c r="B297" s="3" t="s">
        <v>586</v>
      </c>
      <c r="C297" s="3" t="str">
        <f t="shared" si="40"/>
        <v>14117 - Wishkah Valley</v>
      </c>
      <c r="D297" s="19">
        <v>173940</v>
      </c>
      <c r="E297" s="20">
        <v>178490</v>
      </c>
      <c r="F297" s="21">
        <v>433898.505</v>
      </c>
      <c r="G297" s="22">
        <v>435576</v>
      </c>
      <c r="H297" s="10">
        <v>2014456.4342061158</v>
      </c>
      <c r="I297" s="11">
        <v>2187121.1053915983</v>
      </c>
      <c r="J297" s="10">
        <v>2170852</v>
      </c>
      <c r="K297" s="11">
        <v>2230373</v>
      </c>
      <c r="L297" s="17">
        <v>4.2700000000000002E-2</v>
      </c>
      <c r="M297" s="18">
        <v>1.09E-2</v>
      </c>
      <c r="N297" s="17">
        <v>0.28000000000000003</v>
      </c>
      <c r="O297" s="18">
        <v>0.28000000000000003</v>
      </c>
      <c r="P297" s="10">
        <v>607839</v>
      </c>
      <c r="Q297" s="11">
        <v>624504</v>
      </c>
      <c r="R297" s="10">
        <v>173940.495</v>
      </c>
      <c r="S297" s="11">
        <v>178490.427</v>
      </c>
      <c r="T297" s="35">
        <v>132519</v>
      </c>
      <c r="U297" s="36">
        <v>134373</v>
      </c>
      <c r="V297" s="37">
        <v>328897.19500000001</v>
      </c>
      <c r="W297" s="38">
        <v>337233.266</v>
      </c>
      <c r="X297" s="10">
        <v>1848781.3523631105</v>
      </c>
      <c r="Y297" s="11">
        <v>1869570.0328314675</v>
      </c>
      <c r="Z297" s="10">
        <v>1922566</v>
      </c>
      <c r="AA297" s="11">
        <v>1965025</v>
      </c>
      <c r="AB297" s="17">
        <v>2.1999999999999999E-2</v>
      </c>
      <c r="AC297" s="18">
        <v>2.81E-2</v>
      </c>
      <c r="AD297" s="17">
        <v>0.24</v>
      </c>
      <c r="AE297" s="18">
        <v>0.24</v>
      </c>
      <c r="AF297" s="10">
        <v>461416</v>
      </c>
      <c r="AG297" s="11">
        <v>471606</v>
      </c>
      <c r="AH297" s="10">
        <v>132518.80499999999</v>
      </c>
      <c r="AI297" s="11">
        <v>134372.734</v>
      </c>
      <c r="AJ297" s="19">
        <v>173940</v>
      </c>
      <c r="AK297" s="20">
        <v>178490</v>
      </c>
      <c r="AL297" s="21">
        <v>433898.505</v>
      </c>
      <c r="AM297" s="22">
        <v>435576</v>
      </c>
      <c r="AN297" s="10">
        <v>2014456.4342061158</v>
      </c>
      <c r="AO297" s="11">
        <v>2187121.1053915983</v>
      </c>
      <c r="AP297" s="10">
        <v>2170852</v>
      </c>
      <c r="AQ297" s="11">
        <v>2230373</v>
      </c>
      <c r="AR297" s="17">
        <v>4.2700000000000002E-2</v>
      </c>
      <c r="AS297" s="18">
        <v>1.09E-2</v>
      </c>
      <c r="AT297" s="17">
        <v>0.28000000000000003</v>
      </c>
      <c r="AU297" s="18">
        <v>0.28000000000000003</v>
      </c>
      <c r="AV297" s="10">
        <v>607839</v>
      </c>
      <c r="AW297" s="11">
        <v>624504</v>
      </c>
      <c r="AX297" s="10">
        <v>173940.495</v>
      </c>
      <c r="AY297" s="11">
        <v>178490.427</v>
      </c>
      <c r="AZ297" s="35">
        <v>170186</v>
      </c>
      <c r="BA297" s="36">
        <v>172567</v>
      </c>
      <c r="BB297" s="37">
        <v>435073.86499999999</v>
      </c>
      <c r="BC297" s="38">
        <v>435576</v>
      </c>
      <c r="BD297" s="10">
        <v>2078681.7289343572</v>
      </c>
      <c r="BE297" s="11">
        <v>2100826.6571932477</v>
      </c>
      <c r="BF297" s="10">
        <v>2161642</v>
      </c>
      <c r="BG297" s="11">
        <v>2208089</v>
      </c>
      <c r="BH297" s="17">
        <v>2.1999999999999999E-2</v>
      </c>
      <c r="BI297" s="18">
        <v>2.81E-2</v>
      </c>
      <c r="BJ297" s="17">
        <v>0.28000000000000003</v>
      </c>
      <c r="BK297" s="18">
        <v>0.28000000000000003</v>
      </c>
      <c r="BL297" s="10">
        <v>605260</v>
      </c>
      <c r="BM297" s="11">
        <v>618265</v>
      </c>
      <c r="BN297" s="10">
        <v>170186.13500000001</v>
      </c>
      <c r="BO297" s="11">
        <v>172566.932</v>
      </c>
      <c r="BP297" s="77">
        <f t="shared" si="41"/>
        <v>-106176.66999999998</v>
      </c>
    </row>
    <row r="298" spans="1:68">
      <c r="A298" s="3" t="s">
        <v>587</v>
      </c>
      <c r="B298" s="3" t="s">
        <v>588</v>
      </c>
      <c r="C298" s="3" t="str">
        <f t="shared" si="40"/>
        <v>20094 - Wishram</v>
      </c>
      <c r="D298" s="19">
        <v>0</v>
      </c>
      <c r="E298" s="20">
        <v>0</v>
      </c>
      <c r="F298" s="21">
        <v>0</v>
      </c>
      <c r="G298" s="22">
        <v>0</v>
      </c>
      <c r="H298" s="10">
        <v>2049771.5872000002</v>
      </c>
      <c r="I298" s="11">
        <v>2190179.9461536016</v>
      </c>
      <c r="J298" s="10">
        <v>2208908</v>
      </c>
      <c r="K298" s="11">
        <v>2233493</v>
      </c>
      <c r="L298" s="17">
        <v>4.2700000000000002E-2</v>
      </c>
      <c r="M298" s="18">
        <v>1.09E-2</v>
      </c>
      <c r="N298" s="17">
        <v>0.28000000000000003</v>
      </c>
      <c r="O298" s="18">
        <v>0.28000000000000003</v>
      </c>
      <c r="P298" s="10">
        <v>618494</v>
      </c>
      <c r="Q298" s="11">
        <v>625378</v>
      </c>
      <c r="R298" s="10">
        <v>233616.47</v>
      </c>
      <c r="S298" s="11">
        <v>234662.95699999999</v>
      </c>
      <c r="T298" s="35">
        <v>0</v>
      </c>
      <c r="U298" s="36">
        <v>0</v>
      </c>
      <c r="V298" s="37">
        <v>0</v>
      </c>
      <c r="W298" s="38">
        <v>0</v>
      </c>
      <c r="X298" s="10">
        <v>1882889.5250497158</v>
      </c>
      <c r="Y298" s="11">
        <v>1864789.998135956</v>
      </c>
      <c r="Z298" s="10">
        <v>1958036</v>
      </c>
      <c r="AA298" s="11">
        <v>1960001</v>
      </c>
      <c r="AB298" s="17">
        <v>2.1999999999999999E-2</v>
      </c>
      <c r="AC298" s="18">
        <v>2.81E-2</v>
      </c>
      <c r="AD298" s="17">
        <v>0.24</v>
      </c>
      <c r="AE298" s="18">
        <v>0.24</v>
      </c>
      <c r="AF298" s="10">
        <v>469929</v>
      </c>
      <c r="AG298" s="11">
        <v>470400</v>
      </c>
      <c r="AH298" s="10">
        <v>176138.459</v>
      </c>
      <c r="AI298" s="11">
        <v>174426.19099999999</v>
      </c>
      <c r="AJ298" s="19">
        <v>0</v>
      </c>
      <c r="AK298" s="20">
        <v>0</v>
      </c>
      <c r="AL298" s="21">
        <v>0</v>
      </c>
      <c r="AM298" s="22">
        <v>0</v>
      </c>
      <c r="AN298" s="10">
        <v>2049771.5872000002</v>
      </c>
      <c r="AO298" s="11">
        <v>2190179.9461536016</v>
      </c>
      <c r="AP298" s="10">
        <v>2208908</v>
      </c>
      <c r="AQ298" s="11">
        <v>2233493</v>
      </c>
      <c r="AR298" s="17">
        <v>4.2700000000000002E-2</v>
      </c>
      <c r="AS298" s="18">
        <v>1.09E-2</v>
      </c>
      <c r="AT298" s="17">
        <v>0.28000000000000003</v>
      </c>
      <c r="AU298" s="18">
        <v>0.28000000000000003</v>
      </c>
      <c r="AV298" s="10">
        <v>618494</v>
      </c>
      <c r="AW298" s="11">
        <v>625378</v>
      </c>
      <c r="AX298" s="10">
        <v>233616.47</v>
      </c>
      <c r="AY298" s="11">
        <v>234662.95699999999</v>
      </c>
      <c r="AZ298" s="35">
        <v>0</v>
      </c>
      <c r="BA298" s="36">
        <v>0</v>
      </c>
      <c r="BB298" s="37">
        <v>0</v>
      </c>
      <c r="BC298" s="38">
        <v>0</v>
      </c>
      <c r="BD298" s="10">
        <v>2062720.5279624849</v>
      </c>
      <c r="BE298" s="11">
        <v>2045308.4360228926</v>
      </c>
      <c r="BF298" s="10">
        <v>2145044</v>
      </c>
      <c r="BG298" s="11">
        <v>2149736</v>
      </c>
      <c r="BH298" s="17">
        <v>2.1999999999999999E-2</v>
      </c>
      <c r="BI298" s="18">
        <v>2.81E-2</v>
      </c>
      <c r="BJ298" s="17">
        <v>0.28000000000000003</v>
      </c>
      <c r="BK298" s="18">
        <v>0.28000000000000003</v>
      </c>
      <c r="BL298" s="10">
        <v>600612</v>
      </c>
      <c r="BM298" s="11">
        <v>601926</v>
      </c>
      <c r="BN298" s="10">
        <v>223109.52100000001</v>
      </c>
      <c r="BO298" s="11">
        <v>221336.45499999999</v>
      </c>
      <c r="BP298" s="77">
        <f t="shared" si="41"/>
        <v>0</v>
      </c>
    </row>
    <row r="299" spans="1:68">
      <c r="A299" s="3" t="s">
        <v>589</v>
      </c>
      <c r="B299" s="3" t="s">
        <v>590</v>
      </c>
      <c r="C299" s="3" t="str">
        <f t="shared" si="40"/>
        <v>08404 - Woodland</v>
      </c>
      <c r="D299" s="19">
        <v>905610</v>
      </c>
      <c r="E299" s="20">
        <v>907133</v>
      </c>
      <c r="F299" s="21">
        <v>3950000</v>
      </c>
      <c r="G299" s="22">
        <v>3950000</v>
      </c>
      <c r="H299" s="10">
        <v>21963068.122830156</v>
      </c>
      <c r="I299" s="11">
        <v>23717627.631767698</v>
      </c>
      <c r="J299" s="10">
        <v>23668201</v>
      </c>
      <c r="K299" s="11">
        <v>24186664</v>
      </c>
      <c r="L299" s="17">
        <v>4.2700000000000002E-2</v>
      </c>
      <c r="M299" s="18">
        <v>1.09E-2</v>
      </c>
      <c r="N299" s="17">
        <v>0.28000000000000003</v>
      </c>
      <c r="O299" s="18">
        <v>0.28000000000000003</v>
      </c>
      <c r="P299" s="10">
        <v>6629161</v>
      </c>
      <c r="Q299" s="11">
        <v>6774376</v>
      </c>
      <c r="R299" s="10">
        <v>905609.53099999996</v>
      </c>
      <c r="S299" s="11">
        <v>907133.49600000004</v>
      </c>
      <c r="T299" s="35">
        <v>663256</v>
      </c>
      <c r="U299" s="36">
        <v>646621</v>
      </c>
      <c r="V299" s="37">
        <v>3950000</v>
      </c>
      <c r="W299" s="38">
        <v>3950000</v>
      </c>
      <c r="X299" s="10">
        <v>19955412.544512473</v>
      </c>
      <c r="Y299" s="11">
        <v>20092518.445061505</v>
      </c>
      <c r="Z299" s="10">
        <v>20751835</v>
      </c>
      <c r="AA299" s="11">
        <v>21118385</v>
      </c>
      <c r="AB299" s="17">
        <v>2.1999999999999999E-2</v>
      </c>
      <c r="AC299" s="18">
        <v>2.81E-2</v>
      </c>
      <c r="AD299" s="17">
        <v>0.24</v>
      </c>
      <c r="AE299" s="18">
        <v>0.24</v>
      </c>
      <c r="AF299" s="10">
        <v>4981992</v>
      </c>
      <c r="AG299" s="11">
        <v>5069991</v>
      </c>
      <c r="AH299" s="10">
        <v>663256.07799999998</v>
      </c>
      <c r="AI299" s="11">
        <v>646620.84299999999</v>
      </c>
      <c r="AJ299" s="19">
        <v>905610</v>
      </c>
      <c r="AK299" s="20">
        <v>907133</v>
      </c>
      <c r="AL299" s="21">
        <v>3950000</v>
      </c>
      <c r="AM299" s="22">
        <v>3950000</v>
      </c>
      <c r="AN299" s="10">
        <v>21963068.122830156</v>
      </c>
      <c r="AO299" s="11">
        <v>23717627.631767698</v>
      </c>
      <c r="AP299" s="10">
        <v>23668201</v>
      </c>
      <c r="AQ299" s="11">
        <v>24186664</v>
      </c>
      <c r="AR299" s="17">
        <v>4.2700000000000002E-2</v>
      </c>
      <c r="AS299" s="18">
        <v>1.09E-2</v>
      </c>
      <c r="AT299" s="17">
        <v>0.28000000000000003</v>
      </c>
      <c r="AU299" s="18">
        <v>0.28000000000000003</v>
      </c>
      <c r="AV299" s="10">
        <v>6629161</v>
      </c>
      <c r="AW299" s="11">
        <v>6774376</v>
      </c>
      <c r="AX299" s="10">
        <v>905609.53099999996</v>
      </c>
      <c r="AY299" s="11">
        <v>907133.49600000004</v>
      </c>
      <c r="AZ299" s="35">
        <v>860023</v>
      </c>
      <c r="BA299" s="36">
        <v>842003</v>
      </c>
      <c r="BB299" s="37">
        <v>3950000</v>
      </c>
      <c r="BC299" s="38">
        <v>3950000</v>
      </c>
      <c r="BD299" s="10">
        <v>22762532.590778574</v>
      </c>
      <c r="BE299" s="11">
        <v>22920137.921122123</v>
      </c>
      <c r="BF299" s="10">
        <v>23670988</v>
      </c>
      <c r="BG299" s="11">
        <v>24090374</v>
      </c>
      <c r="BH299" s="17">
        <v>2.1999999999999999E-2</v>
      </c>
      <c r="BI299" s="18">
        <v>2.81E-2</v>
      </c>
      <c r="BJ299" s="17">
        <v>0.28000000000000003</v>
      </c>
      <c r="BK299" s="18">
        <v>0.28000000000000003</v>
      </c>
      <c r="BL299" s="10">
        <v>6629942</v>
      </c>
      <c r="BM299" s="11">
        <v>6747407</v>
      </c>
      <c r="BN299" s="10">
        <v>860022.73600000003</v>
      </c>
      <c r="BO299" s="11">
        <v>842002.84600000002</v>
      </c>
      <c r="BP299" s="77">
        <f t="shared" si="41"/>
        <v>0</v>
      </c>
    </row>
    <row r="300" spans="1:68">
      <c r="A300" s="3" t="s">
        <v>591</v>
      </c>
      <c r="B300" s="3" t="s">
        <v>592</v>
      </c>
      <c r="C300" s="3" t="str">
        <f t="shared" si="40"/>
        <v>39007 - Yakima</v>
      </c>
      <c r="D300" s="19">
        <v>17108075</v>
      </c>
      <c r="E300" s="20">
        <v>17494896</v>
      </c>
      <c r="F300" s="21">
        <v>14102264</v>
      </c>
      <c r="G300" s="22">
        <v>14102264</v>
      </c>
      <c r="H300" s="10">
        <v>168875532.95063609</v>
      </c>
      <c r="I300" s="11">
        <v>182744285.89411217</v>
      </c>
      <c r="J300" s="10">
        <v>181986415</v>
      </c>
      <c r="K300" s="11">
        <v>186358207</v>
      </c>
      <c r="L300" s="17">
        <v>4.2700000000000002E-2</v>
      </c>
      <c r="M300" s="18">
        <v>1.09E-2</v>
      </c>
      <c r="N300" s="17">
        <v>0.28000000000000003</v>
      </c>
      <c r="O300" s="18">
        <v>0.28000000000000003</v>
      </c>
      <c r="P300" s="10">
        <v>50024251</v>
      </c>
      <c r="Q300" s="11">
        <v>51225965</v>
      </c>
      <c r="R300" s="10">
        <v>17108075.212000001</v>
      </c>
      <c r="S300" s="11">
        <v>17494895.528000001</v>
      </c>
      <c r="T300" s="35">
        <v>13199085</v>
      </c>
      <c r="U300" s="36">
        <v>13316241</v>
      </c>
      <c r="V300" s="37">
        <v>14102264</v>
      </c>
      <c r="W300" s="38">
        <v>14102264</v>
      </c>
      <c r="X300" s="10">
        <v>155237533.33851367</v>
      </c>
      <c r="Y300" s="11">
        <v>156099990.34845048</v>
      </c>
      <c r="Z300" s="10">
        <v>161433080</v>
      </c>
      <c r="AA300" s="11">
        <v>164070007</v>
      </c>
      <c r="AB300" s="17">
        <v>2.1999999999999999E-2</v>
      </c>
      <c r="AC300" s="18">
        <v>2.81E-2</v>
      </c>
      <c r="AD300" s="17">
        <v>0.24</v>
      </c>
      <c r="AE300" s="18">
        <v>0.24</v>
      </c>
      <c r="AF300" s="10">
        <v>38035346</v>
      </c>
      <c r="AG300" s="11">
        <v>38656634</v>
      </c>
      <c r="AH300" s="10">
        <v>13199084.581</v>
      </c>
      <c r="AI300" s="11">
        <v>13316241.345000001</v>
      </c>
      <c r="AJ300" s="19">
        <v>17108075</v>
      </c>
      <c r="AK300" s="20">
        <v>17494896</v>
      </c>
      <c r="AL300" s="21">
        <v>14102264</v>
      </c>
      <c r="AM300" s="22">
        <v>14102264</v>
      </c>
      <c r="AN300" s="10">
        <v>168875532.95063609</v>
      </c>
      <c r="AO300" s="11">
        <v>182744285.89411217</v>
      </c>
      <c r="AP300" s="10">
        <v>181986415</v>
      </c>
      <c r="AQ300" s="11">
        <v>186358207</v>
      </c>
      <c r="AR300" s="17">
        <v>4.2700000000000002E-2</v>
      </c>
      <c r="AS300" s="18">
        <v>1.09E-2</v>
      </c>
      <c r="AT300" s="17">
        <v>0.28000000000000003</v>
      </c>
      <c r="AU300" s="18">
        <v>0.28000000000000003</v>
      </c>
      <c r="AV300" s="10">
        <v>50024251</v>
      </c>
      <c r="AW300" s="11">
        <v>51225965</v>
      </c>
      <c r="AX300" s="10">
        <v>17108075.212000001</v>
      </c>
      <c r="AY300" s="11">
        <v>17494895.528000001</v>
      </c>
      <c r="AZ300" s="35">
        <v>17090484</v>
      </c>
      <c r="BA300" s="36">
        <v>17259791</v>
      </c>
      <c r="BB300" s="37">
        <v>14102264</v>
      </c>
      <c r="BC300" s="38">
        <v>14102264</v>
      </c>
      <c r="BD300" s="10">
        <v>175860045.6579138</v>
      </c>
      <c r="BE300" s="11">
        <v>176867717.26384762</v>
      </c>
      <c r="BF300" s="10">
        <v>182878639</v>
      </c>
      <c r="BG300" s="11">
        <v>185898074</v>
      </c>
      <c r="BH300" s="17">
        <v>2.1999999999999999E-2</v>
      </c>
      <c r="BI300" s="18">
        <v>2.81E-2</v>
      </c>
      <c r="BJ300" s="17">
        <v>0.28000000000000003</v>
      </c>
      <c r="BK300" s="18">
        <v>0.28000000000000003</v>
      </c>
      <c r="BL300" s="10">
        <v>50269505</v>
      </c>
      <c r="BM300" s="11">
        <v>51099485</v>
      </c>
      <c r="BN300" s="10">
        <v>17090483.704999998</v>
      </c>
      <c r="BO300" s="11">
        <v>17259791.085999999</v>
      </c>
      <c r="BP300" s="77">
        <f t="shared" si="41"/>
        <v>0</v>
      </c>
    </row>
    <row r="301" spans="1:68">
      <c r="A301" s="3" t="s">
        <v>593</v>
      </c>
      <c r="B301" s="3" t="s">
        <v>594</v>
      </c>
      <c r="C301" s="3" t="str">
        <f t="shared" si="40"/>
        <v>34002 - Yelm</v>
      </c>
      <c r="D301" s="19">
        <v>3267629</v>
      </c>
      <c r="E301" s="20">
        <v>3502853</v>
      </c>
      <c r="F301" s="21">
        <v>10700000</v>
      </c>
      <c r="G301" s="22">
        <v>10700000</v>
      </c>
      <c r="H301" s="10">
        <v>49605222.371050149</v>
      </c>
      <c r="I301" s="11">
        <v>54917430.083241351</v>
      </c>
      <c r="J301" s="10">
        <v>53456391</v>
      </c>
      <c r="K301" s="11">
        <v>56003468</v>
      </c>
      <c r="L301" s="17">
        <v>4.2700000000000002E-2</v>
      </c>
      <c r="M301" s="18">
        <v>1.09E-2</v>
      </c>
      <c r="N301" s="17">
        <v>0.28000000000000003</v>
      </c>
      <c r="O301" s="18">
        <v>0.28000000000000003</v>
      </c>
      <c r="P301" s="10">
        <v>15006555</v>
      </c>
      <c r="Q301" s="11">
        <v>15721584</v>
      </c>
      <c r="R301" s="10">
        <v>3267628.8629999999</v>
      </c>
      <c r="S301" s="11">
        <v>3502853.4730000002</v>
      </c>
      <c r="T301" s="35">
        <v>2581093</v>
      </c>
      <c r="U301" s="36">
        <v>2710105</v>
      </c>
      <c r="V301" s="37">
        <v>8958531.9130000006</v>
      </c>
      <c r="W301" s="38">
        <v>9297825.2530000005</v>
      </c>
      <c r="X301" s="10">
        <v>46117025.41205404</v>
      </c>
      <c r="Y301" s="11">
        <v>47479619.159141339</v>
      </c>
      <c r="Z301" s="10">
        <v>47957561</v>
      </c>
      <c r="AA301" s="11">
        <v>49903792</v>
      </c>
      <c r="AB301" s="17">
        <v>2.1999999999999999E-2</v>
      </c>
      <c r="AC301" s="18">
        <v>2.81E-2</v>
      </c>
      <c r="AD301" s="17">
        <v>0.24</v>
      </c>
      <c r="AE301" s="18">
        <v>0.24</v>
      </c>
      <c r="AF301" s="10">
        <v>11539625</v>
      </c>
      <c r="AG301" s="11">
        <v>12007930</v>
      </c>
      <c r="AH301" s="10">
        <v>2581093.0869999998</v>
      </c>
      <c r="AI301" s="11">
        <v>2710104.747</v>
      </c>
      <c r="AJ301" s="19">
        <v>3267629</v>
      </c>
      <c r="AK301" s="20">
        <v>3502853</v>
      </c>
      <c r="AL301" s="21">
        <v>10700000</v>
      </c>
      <c r="AM301" s="22">
        <v>10700000</v>
      </c>
      <c r="AN301" s="10">
        <v>49605222.371050149</v>
      </c>
      <c r="AO301" s="11">
        <v>54917430.083241351</v>
      </c>
      <c r="AP301" s="10">
        <v>53456391</v>
      </c>
      <c r="AQ301" s="11">
        <v>56003468</v>
      </c>
      <c r="AR301" s="17">
        <v>4.2700000000000002E-2</v>
      </c>
      <c r="AS301" s="18">
        <v>1.09E-2</v>
      </c>
      <c r="AT301" s="17">
        <v>0.28000000000000003</v>
      </c>
      <c r="AU301" s="18">
        <v>0.28000000000000003</v>
      </c>
      <c r="AV301" s="10">
        <v>15006555</v>
      </c>
      <c r="AW301" s="11">
        <v>15721584</v>
      </c>
      <c r="AX301" s="10">
        <v>3267628.8629999999</v>
      </c>
      <c r="AY301" s="11">
        <v>3502853.4730000002</v>
      </c>
      <c r="AZ301" s="35">
        <v>3399400</v>
      </c>
      <c r="BA301" s="36">
        <v>3556184</v>
      </c>
      <c r="BB301" s="37">
        <v>10700000</v>
      </c>
      <c r="BC301" s="38">
        <v>10700000</v>
      </c>
      <c r="BD301" s="10">
        <v>52851499.474166751</v>
      </c>
      <c r="BE301" s="11">
        <v>54266221.69269646</v>
      </c>
      <c r="BF301" s="10">
        <v>54960809</v>
      </c>
      <c r="BG301" s="11">
        <v>57036899</v>
      </c>
      <c r="BH301" s="17">
        <v>2.1999999999999999E-2</v>
      </c>
      <c r="BI301" s="18">
        <v>2.81E-2</v>
      </c>
      <c r="BJ301" s="17">
        <v>0.28000000000000003</v>
      </c>
      <c r="BK301" s="18">
        <v>0.28000000000000003</v>
      </c>
      <c r="BL301" s="10">
        <v>15428884</v>
      </c>
      <c r="BM301" s="11">
        <v>16011695</v>
      </c>
      <c r="BN301" s="10">
        <v>3399399.5860000001</v>
      </c>
      <c r="BO301" s="11">
        <v>3556184.395</v>
      </c>
      <c r="BP301" s="77">
        <f t="shared" si="41"/>
        <v>-1741468.0869999994</v>
      </c>
    </row>
    <row r="302" spans="1:68">
      <c r="A302" s="3" t="s">
        <v>595</v>
      </c>
      <c r="B302" s="3" t="s">
        <v>596</v>
      </c>
      <c r="C302" s="3" t="str">
        <f t="shared" si="40"/>
        <v>39205 - Zillah</v>
      </c>
      <c r="D302" s="19">
        <v>1224702</v>
      </c>
      <c r="E302" s="20">
        <v>1252180</v>
      </c>
      <c r="F302" s="21">
        <v>775000</v>
      </c>
      <c r="G302" s="22">
        <v>775000</v>
      </c>
      <c r="H302" s="10">
        <v>12520387.870808402</v>
      </c>
      <c r="I302" s="11">
        <v>13550658.966464704</v>
      </c>
      <c r="J302" s="10">
        <v>13492425</v>
      </c>
      <c r="K302" s="11">
        <v>13818635</v>
      </c>
      <c r="L302" s="17">
        <v>4.2700000000000002E-2</v>
      </c>
      <c r="M302" s="18">
        <v>1.09E-2</v>
      </c>
      <c r="N302" s="17">
        <v>0.28000000000000003</v>
      </c>
      <c r="O302" s="18">
        <v>0.28000000000000003</v>
      </c>
      <c r="P302" s="10">
        <v>3810972</v>
      </c>
      <c r="Q302" s="11">
        <v>3903111</v>
      </c>
      <c r="R302" s="10">
        <v>1224701.7009999999</v>
      </c>
      <c r="S302" s="11">
        <v>1252180.054</v>
      </c>
      <c r="T302" s="35">
        <v>925463</v>
      </c>
      <c r="U302" s="36">
        <v>933193</v>
      </c>
      <c r="V302" s="37">
        <v>775000</v>
      </c>
      <c r="W302" s="38">
        <v>775000</v>
      </c>
      <c r="X302" s="10">
        <v>11348944.307362394</v>
      </c>
      <c r="Y302" s="11">
        <v>11419564.956068084</v>
      </c>
      <c r="Z302" s="10">
        <v>11801882</v>
      </c>
      <c r="AA302" s="11">
        <v>12002615</v>
      </c>
      <c r="AB302" s="17">
        <v>2.1999999999999999E-2</v>
      </c>
      <c r="AC302" s="18">
        <v>2.81E-2</v>
      </c>
      <c r="AD302" s="17">
        <v>0.24</v>
      </c>
      <c r="AE302" s="18">
        <v>0.24</v>
      </c>
      <c r="AF302" s="10">
        <v>2857263</v>
      </c>
      <c r="AG302" s="11">
        <v>2905861</v>
      </c>
      <c r="AH302" s="10">
        <v>925463.39099999995</v>
      </c>
      <c r="AI302" s="11">
        <v>933193.49100000004</v>
      </c>
      <c r="AJ302" s="19">
        <v>1224702</v>
      </c>
      <c r="AK302" s="20">
        <v>1252180</v>
      </c>
      <c r="AL302" s="21">
        <v>775000</v>
      </c>
      <c r="AM302" s="22">
        <v>775000</v>
      </c>
      <c r="AN302" s="10">
        <v>12520387.870808402</v>
      </c>
      <c r="AO302" s="11">
        <v>13550658.966464704</v>
      </c>
      <c r="AP302" s="10">
        <v>13492425</v>
      </c>
      <c r="AQ302" s="11">
        <v>13818635</v>
      </c>
      <c r="AR302" s="17">
        <v>4.2700000000000002E-2</v>
      </c>
      <c r="AS302" s="18">
        <v>1.09E-2</v>
      </c>
      <c r="AT302" s="17">
        <v>0.28000000000000003</v>
      </c>
      <c r="AU302" s="18">
        <v>0.28000000000000003</v>
      </c>
      <c r="AV302" s="10">
        <v>3810972</v>
      </c>
      <c r="AW302" s="11">
        <v>3903111</v>
      </c>
      <c r="AX302" s="10">
        <v>1224701.7009999999</v>
      </c>
      <c r="AY302" s="11">
        <v>1252180.054</v>
      </c>
      <c r="AZ302" s="35">
        <v>1223034</v>
      </c>
      <c r="BA302" s="36">
        <v>1234773</v>
      </c>
      <c r="BB302" s="37">
        <v>775000</v>
      </c>
      <c r="BC302" s="38">
        <v>775000</v>
      </c>
      <c r="BD302" s="10">
        <v>13046016.090209806</v>
      </c>
      <c r="BE302" s="11">
        <v>13129759.714085903</v>
      </c>
      <c r="BF302" s="10">
        <v>13566684</v>
      </c>
      <c r="BG302" s="11">
        <v>13800127</v>
      </c>
      <c r="BH302" s="17">
        <v>2.1999999999999999E-2</v>
      </c>
      <c r="BI302" s="18">
        <v>2.81E-2</v>
      </c>
      <c r="BJ302" s="17">
        <v>0.28000000000000003</v>
      </c>
      <c r="BK302" s="18">
        <v>0.28000000000000003</v>
      </c>
      <c r="BL302" s="10">
        <v>3831947</v>
      </c>
      <c r="BM302" s="11">
        <v>3897884</v>
      </c>
      <c r="BN302" s="10">
        <v>1223034.4580000001</v>
      </c>
      <c r="BO302" s="11">
        <v>1234773.1159999999</v>
      </c>
      <c r="BP302" s="77">
        <f t="shared" si="41"/>
        <v>0</v>
      </c>
    </row>
  </sheetData>
  <sheetProtection algorithmName="SHA-512" hashValue="d1bMHObCMpyv4cDGLwSg6i0/hiJsIMRLihVd+Hze8fX62tiPJq5WFLnSpaUC6RXGJ450Cf3RdrfOUjML2rL4cQ==" saltValue="jiUUw/wyXRtfgrU4pLi/Rw==" spinCount="100000" sheet="1" objects="1" scenarios="1"/>
  <autoFilter ref="A7:BP302"/>
  <mergeCells count="32">
    <mergeCell ref="BL3:BM3"/>
    <mergeCell ref="BN3:BO3"/>
    <mergeCell ref="BB3:BC3"/>
    <mergeCell ref="BD3:BE3"/>
    <mergeCell ref="BF3:BG3"/>
    <mergeCell ref="BH3:BI3"/>
    <mergeCell ref="BJ3:BK3"/>
    <mergeCell ref="AR3:AS3"/>
    <mergeCell ref="AT3:AU3"/>
    <mergeCell ref="AV3:AW3"/>
    <mergeCell ref="AX3:AY3"/>
    <mergeCell ref="AZ3:BA3"/>
    <mergeCell ref="P3:Q3"/>
    <mergeCell ref="AJ3:AK3"/>
    <mergeCell ref="AL3:AM3"/>
    <mergeCell ref="AN3:AO3"/>
    <mergeCell ref="AP3:AQ3"/>
    <mergeCell ref="AD3:AE3"/>
    <mergeCell ref="AF3:AG3"/>
    <mergeCell ref="AH3:AI3"/>
    <mergeCell ref="AB3:AC3"/>
    <mergeCell ref="R3:S3"/>
    <mergeCell ref="T3:U3"/>
    <mergeCell ref="V3:W3"/>
    <mergeCell ref="X3:Y3"/>
    <mergeCell ref="Z3:AA3"/>
    <mergeCell ref="D3:E3"/>
    <mergeCell ref="F3:G3"/>
    <mergeCell ref="H3:I3"/>
    <mergeCell ref="J3:K3"/>
    <mergeCell ref="N3:O3"/>
    <mergeCell ref="L3:M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3"/>
  <sheetViews>
    <sheetView workbookViewId="0"/>
  </sheetViews>
  <sheetFormatPr defaultRowHeight="14.5"/>
  <cols>
    <col min="1" max="2" width="25.81640625" customWidth="1"/>
    <col min="3" max="4" width="25.81640625" style="82" customWidth="1"/>
  </cols>
  <sheetData>
    <row r="1" spans="1:4" s="79" customFormat="1" ht="29">
      <c r="A1" s="78" t="s">
        <v>624</v>
      </c>
      <c r="B1" s="78" t="s">
        <v>625</v>
      </c>
      <c r="C1" s="80" t="s">
        <v>626</v>
      </c>
      <c r="D1" s="80" t="s">
        <v>627</v>
      </c>
    </row>
    <row r="2" spans="1:4" s="79" customFormat="1" ht="6.75" customHeight="1">
      <c r="A2" s="78"/>
      <c r="B2" s="78"/>
      <c r="C2" s="80"/>
      <c r="D2" s="80"/>
    </row>
    <row r="3" spans="1:4">
      <c r="A3" t="s">
        <v>8</v>
      </c>
      <c r="B3" t="s">
        <v>236</v>
      </c>
      <c r="C3" s="81" t="s">
        <v>8</v>
      </c>
      <c r="D3" s="81" t="s">
        <v>8</v>
      </c>
    </row>
    <row r="4" spans="1:4">
      <c r="A4" t="s">
        <v>10</v>
      </c>
      <c r="B4" t="s">
        <v>368</v>
      </c>
      <c r="C4" s="81" t="s">
        <v>14</v>
      </c>
      <c r="D4" s="81" t="s">
        <v>16</v>
      </c>
    </row>
    <row r="5" spans="1:4">
      <c r="A5" t="s">
        <v>12</v>
      </c>
      <c r="B5" t="s">
        <v>464</v>
      </c>
      <c r="C5" s="81" t="s">
        <v>16</v>
      </c>
      <c r="D5" s="81" t="s">
        <v>18</v>
      </c>
    </row>
    <row r="6" spans="1:4">
      <c r="A6" t="s">
        <v>16</v>
      </c>
      <c r="C6" s="81" t="s">
        <v>18</v>
      </c>
      <c r="D6" s="81" t="s">
        <v>20</v>
      </c>
    </row>
    <row r="7" spans="1:4">
      <c r="A7" t="s">
        <v>18</v>
      </c>
      <c r="C7" s="81" t="s">
        <v>20</v>
      </c>
      <c r="D7" s="81" t="s">
        <v>24</v>
      </c>
    </row>
    <row r="8" spans="1:4">
      <c r="A8" t="s">
        <v>20</v>
      </c>
      <c r="C8" s="81" t="s">
        <v>22</v>
      </c>
      <c r="D8" s="81" t="s">
        <v>32</v>
      </c>
    </row>
    <row r="9" spans="1:4">
      <c r="A9" t="s">
        <v>24</v>
      </c>
      <c r="C9" s="81" t="s">
        <v>24</v>
      </c>
      <c r="D9" s="81" t="s">
        <v>40</v>
      </c>
    </row>
    <row r="10" spans="1:4">
      <c r="A10" t="s">
        <v>30</v>
      </c>
      <c r="C10" s="81" t="s">
        <v>26</v>
      </c>
      <c r="D10" s="81" t="s">
        <v>48</v>
      </c>
    </row>
    <row r="11" spans="1:4">
      <c r="A11" t="s">
        <v>32</v>
      </c>
      <c r="C11" s="81" t="s">
        <v>28</v>
      </c>
      <c r="D11" s="81" t="s">
        <v>50</v>
      </c>
    </row>
    <row r="12" spans="1:4">
      <c r="A12" t="s">
        <v>38</v>
      </c>
      <c r="C12" s="81" t="s">
        <v>32</v>
      </c>
      <c r="D12" s="81" t="s">
        <v>54</v>
      </c>
    </row>
    <row r="13" spans="1:4">
      <c r="A13" t="s">
        <v>40</v>
      </c>
      <c r="C13" s="81" t="s">
        <v>36</v>
      </c>
      <c r="D13" s="81" t="s">
        <v>64</v>
      </c>
    </row>
    <row r="14" spans="1:4">
      <c r="A14" t="s">
        <v>42</v>
      </c>
      <c r="C14" s="81" t="s">
        <v>40</v>
      </c>
      <c r="D14" s="81" t="s">
        <v>66</v>
      </c>
    </row>
    <row r="15" spans="1:4">
      <c r="A15" t="s">
        <v>44</v>
      </c>
      <c r="C15" s="81" t="s">
        <v>46</v>
      </c>
      <c r="D15" s="81" t="s">
        <v>72</v>
      </c>
    </row>
    <row r="16" spans="1:4">
      <c r="A16" t="s">
        <v>48</v>
      </c>
      <c r="C16" s="81" t="s">
        <v>48</v>
      </c>
      <c r="D16" s="81" t="s">
        <v>78</v>
      </c>
    </row>
    <row r="17" spans="1:4">
      <c r="A17" t="s">
        <v>50</v>
      </c>
      <c r="C17" s="81" t="s">
        <v>50</v>
      </c>
      <c r="D17" s="81" t="s">
        <v>92</v>
      </c>
    </row>
    <row r="18" spans="1:4">
      <c r="A18" t="s">
        <v>52</v>
      </c>
      <c r="C18" s="81" t="s">
        <v>54</v>
      </c>
      <c r="D18" s="81" t="s">
        <v>98</v>
      </c>
    </row>
    <row r="19" spans="1:4">
      <c r="A19" t="s">
        <v>54</v>
      </c>
      <c r="C19" s="81" t="s">
        <v>56</v>
      </c>
      <c r="D19" s="81" t="s">
        <v>100</v>
      </c>
    </row>
    <row r="20" spans="1:4">
      <c r="A20" t="s">
        <v>58</v>
      </c>
      <c r="C20" s="81" t="s">
        <v>62</v>
      </c>
      <c r="D20" s="81" t="s">
        <v>116</v>
      </c>
    </row>
    <row r="21" spans="1:4">
      <c r="A21" t="s">
        <v>60</v>
      </c>
      <c r="C21" s="81" t="s">
        <v>64</v>
      </c>
      <c r="D21" s="81" t="s">
        <v>124</v>
      </c>
    </row>
    <row r="22" spans="1:4">
      <c r="A22" t="s">
        <v>64</v>
      </c>
      <c r="C22" s="81" t="s">
        <v>66</v>
      </c>
      <c r="D22" s="81" t="s">
        <v>128</v>
      </c>
    </row>
    <row r="23" spans="1:4">
      <c r="A23" t="s">
        <v>66</v>
      </c>
      <c r="C23" s="81" t="s">
        <v>72</v>
      </c>
      <c r="D23" s="81" t="s">
        <v>136</v>
      </c>
    </row>
    <row r="24" spans="1:4">
      <c r="A24" t="s">
        <v>68</v>
      </c>
      <c r="C24" s="81" t="s">
        <v>76</v>
      </c>
      <c r="D24" s="81" t="s">
        <v>140</v>
      </c>
    </row>
    <row r="25" spans="1:4">
      <c r="A25" t="s">
        <v>70</v>
      </c>
      <c r="C25" s="81" t="s">
        <v>78</v>
      </c>
      <c r="D25" s="81" t="s">
        <v>142</v>
      </c>
    </row>
    <row r="26" spans="1:4">
      <c r="A26" t="s">
        <v>72</v>
      </c>
      <c r="C26" s="81" t="s">
        <v>80</v>
      </c>
      <c r="D26" s="81" t="s">
        <v>148</v>
      </c>
    </row>
    <row r="27" spans="1:4">
      <c r="A27" t="s">
        <v>74</v>
      </c>
      <c r="C27" s="81" t="s">
        <v>92</v>
      </c>
      <c r="D27" s="81" t="s">
        <v>150</v>
      </c>
    </row>
    <row r="28" spans="1:4">
      <c r="A28" t="s">
        <v>78</v>
      </c>
      <c r="C28" s="81" t="s">
        <v>96</v>
      </c>
      <c r="D28" s="81" t="s">
        <v>154</v>
      </c>
    </row>
    <row r="29" spans="1:4">
      <c r="A29" t="s">
        <v>82</v>
      </c>
      <c r="C29" s="81" t="s">
        <v>98</v>
      </c>
      <c r="D29" s="81" t="s">
        <v>156</v>
      </c>
    </row>
    <row r="30" spans="1:4">
      <c r="A30" t="s">
        <v>84</v>
      </c>
      <c r="C30" s="81" t="s">
        <v>100</v>
      </c>
      <c r="D30" s="81" t="s">
        <v>160</v>
      </c>
    </row>
    <row r="31" spans="1:4">
      <c r="A31" t="s">
        <v>86</v>
      </c>
      <c r="C31" s="81" t="s">
        <v>104</v>
      </c>
      <c r="D31" s="81" t="s">
        <v>162</v>
      </c>
    </row>
    <row r="32" spans="1:4">
      <c r="A32" t="s">
        <v>88</v>
      </c>
      <c r="C32" s="81" t="s">
        <v>114</v>
      </c>
      <c r="D32" s="81" t="s">
        <v>166</v>
      </c>
    </row>
    <row r="33" spans="1:4">
      <c r="A33" t="s">
        <v>90</v>
      </c>
      <c r="C33" s="81" t="s">
        <v>116</v>
      </c>
      <c r="D33" s="81" t="s">
        <v>168</v>
      </c>
    </row>
    <row r="34" spans="1:4">
      <c r="A34" t="s">
        <v>92</v>
      </c>
      <c r="C34" s="81" t="s">
        <v>120</v>
      </c>
      <c r="D34" s="81" t="s">
        <v>184</v>
      </c>
    </row>
    <row r="35" spans="1:4">
      <c r="A35" t="s">
        <v>94</v>
      </c>
      <c r="C35" s="81" t="s">
        <v>124</v>
      </c>
      <c r="D35" s="81" t="s">
        <v>198</v>
      </c>
    </row>
    <row r="36" spans="1:4">
      <c r="A36" t="s">
        <v>98</v>
      </c>
      <c r="C36" s="81" t="s">
        <v>128</v>
      </c>
      <c r="D36" s="81" t="s">
        <v>200</v>
      </c>
    </row>
    <row r="37" spans="1:4">
      <c r="A37" t="s">
        <v>100</v>
      </c>
      <c r="C37" s="81" t="s">
        <v>134</v>
      </c>
      <c r="D37" s="81" t="s">
        <v>204</v>
      </c>
    </row>
    <row r="38" spans="1:4">
      <c r="A38" t="s">
        <v>102</v>
      </c>
      <c r="C38" s="81" t="s">
        <v>136</v>
      </c>
      <c r="D38" s="81" t="s">
        <v>218</v>
      </c>
    </row>
    <row r="39" spans="1:4">
      <c r="A39" t="s">
        <v>110</v>
      </c>
      <c r="C39" s="81" t="s">
        <v>138</v>
      </c>
      <c r="D39" s="81" t="s">
        <v>222</v>
      </c>
    </row>
    <row r="40" spans="1:4">
      <c r="A40" t="s">
        <v>116</v>
      </c>
      <c r="C40" s="81" t="s">
        <v>140</v>
      </c>
      <c r="D40" s="81" t="s">
        <v>226</v>
      </c>
    </row>
    <row r="41" spans="1:4">
      <c r="A41" t="s">
        <v>118</v>
      </c>
      <c r="C41" s="81" t="s">
        <v>142</v>
      </c>
      <c r="D41" s="81" t="s">
        <v>232</v>
      </c>
    </row>
    <row r="42" spans="1:4">
      <c r="A42" t="s">
        <v>122</v>
      </c>
      <c r="C42" s="81" t="s">
        <v>148</v>
      </c>
      <c r="D42" s="81" t="s">
        <v>236</v>
      </c>
    </row>
    <row r="43" spans="1:4">
      <c r="A43" t="s">
        <v>124</v>
      </c>
      <c r="C43" s="81" t="s">
        <v>150</v>
      </c>
      <c r="D43" s="81" t="s">
        <v>244</v>
      </c>
    </row>
    <row r="44" spans="1:4">
      <c r="A44" t="s">
        <v>128</v>
      </c>
      <c r="C44" s="81" t="s">
        <v>154</v>
      </c>
      <c r="D44" s="81" t="s">
        <v>250</v>
      </c>
    </row>
    <row r="45" spans="1:4">
      <c r="A45" t="s">
        <v>130</v>
      </c>
      <c r="C45" s="81" t="s">
        <v>156</v>
      </c>
      <c r="D45" s="81" t="s">
        <v>252</v>
      </c>
    </row>
    <row r="46" spans="1:4">
      <c r="A46" t="s">
        <v>132</v>
      </c>
      <c r="C46" s="81" t="s">
        <v>160</v>
      </c>
      <c r="D46" s="81" t="s">
        <v>268</v>
      </c>
    </row>
    <row r="47" spans="1:4">
      <c r="A47" t="s">
        <v>136</v>
      </c>
      <c r="C47" s="81" t="s">
        <v>162</v>
      </c>
      <c r="D47" s="81" t="s">
        <v>272</v>
      </c>
    </row>
    <row r="48" spans="1:4">
      <c r="A48" t="s">
        <v>140</v>
      </c>
      <c r="C48" s="81" t="s">
        <v>164</v>
      </c>
      <c r="D48" s="81" t="s">
        <v>274</v>
      </c>
    </row>
    <row r="49" spans="1:4">
      <c r="A49" t="s">
        <v>142</v>
      </c>
      <c r="C49" s="81" t="s">
        <v>166</v>
      </c>
      <c r="D49" s="81" t="s">
        <v>276</v>
      </c>
    </row>
    <row r="50" spans="1:4">
      <c r="A50" t="s">
        <v>144</v>
      </c>
      <c r="C50" s="81" t="s">
        <v>168</v>
      </c>
      <c r="D50" s="81" t="s">
        <v>282</v>
      </c>
    </row>
    <row r="51" spans="1:4">
      <c r="A51" t="s">
        <v>146</v>
      </c>
      <c r="C51" s="81" t="s">
        <v>176</v>
      </c>
      <c r="D51" s="81" t="s">
        <v>288</v>
      </c>
    </row>
    <row r="52" spans="1:4">
      <c r="A52" t="s">
        <v>148</v>
      </c>
      <c r="C52" s="81" t="s">
        <v>184</v>
      </c>
      <c r="D52" s="81" t="s">
        <v>290</v>
      </c>
    </row>
    <row r="53" spans="1:4">
      <c r="A53" t="s">
        <v>150</v>
      </c>
      <c r="C53" s="81" t="s">
        <v>186</v>
      </c>
      <c r="D53" s="81" t="s">
        <v>294</v>
      </c>
    </row>
    <row r="54" spans="1:4">
      <c r="A54" t="s">
        <v>154</v>
      </c>
      <c r="C54" s="81" t="s">
        <v>192</v>
      </c>
      <c r="D54" s="81" t="s">
        <v>300</v>
      </c>
    </row>
    <row r="55" spans="1:4">
      <c r="A55" t="s">
        <v>156</v>
      </c>
      <c r="C55" s="81" t="s">
        <v>198</v>
      </c>
      <c r="D55" s="81" t="s">
        <v>304</v>
      </c>
    </row>
    <row r="56" spans="1:4">
      <c r="A56" t="s">
        <v>158</v>
      </c>
      <c r="C56" s="81" t="s">
        <v>200</v>
      </c>
      <c r="D56" s="81" t="s">
        <v>308</v>
      </c>
    </row>
    <row r="57" spans="1:4">
      <c r="A57" t="s">
        <v>160</v>
      </c>
      <c r="C57" s="81" t="s">
        <v>202</v>
      </c>
      <c r="D57" s="81" t="s">
        <v>318</v>
      </c>
    </row>
    <row r="58" spans="1:4">
      <c r="A58" t="s">
        <v>162</v>
      </c>
      <c r="C58" s="81" t="s">
        <v>204</v>
      </c>
      <c r="D58" s="81" t="s">
        <v>320</v>
      </c>
    </row>
    <row r="59" spans="1:4">
      <c r="A59" t="s">
        <v>166</v>
      </c>
      <c r="C59" s="81" t="s">
        <v>208</v>
      </c>
      <c r="D59" s="81" t="s">
        <v>332</v>
      </c>
    </row>
    <row r="60" spans="1:4">
      <c r="A60" t="s">
        <v>168</v>
      </c>
      <c r="C60" s="81" t="s">
        <v>210</v>
      </c>
      <c r="D60" s="81" t="s">
        <v>340</v>
      </c>
    </row>
    <row r="61" spans="1:4">
      <c r="A61" t="s">
        <v>170</v>
      </c>
      <c r="C61" s="81" t="s">
        <v>214</v>
      </c>
      <c r="D61" s="81" t="s">
        <v>368</v>
      </c>
    </row>
    <row r="62" spans="1:4">
      <c r="A62" t="s">
        <v>172</v>
      </c>
      <c r="C62" s="81" t="s">
        <v>218</v>
      </c>
      <c r="D62" s="81" t="s">
        <v>370</v>
      </c>
    </row>
    <row r="63" spans="1:4">
      <c r="A63" t="s">
        <v>174</v>
      </c>
      <c r="C63" s="81" t="s">
        <v>222</v>
      </c>
      <c r="D63" s="81" t="s">
        <v>392</v>
      </c>
    </row>
    <row r="64" spans="1:4">
      <c r="A64" t="s">
        <v>178</v>
      </c>
      <c r="C64" s="81" t="s">
        <v>226</v>
      </c>
      <c r="D64" s="81" t="s">
        <v>402</v>
      </c>
    </row>
    <row r="65" spans="1:4">
      <c r="A65" t="s">
        <v>180</v>
      </c>
      <c r="C65" s="81" t="s">
        <v>232</v>
      </c>
      <c r="D65" s="81" t="s">
        <v>410</v>
      </c>
    </row>
    <row r="66" spans="1:4">
      <c r="A66" t="s">
        <v>182</v>
      </c>
      <c r="C66" s="81" t="s">
        <v>236</v>
      </c>
      <c r="D66" s="81" t="s">
        <v>414</v>
      </c>
    </row>
    <row r="67" spans="1:4">
      <c r="A67" t="s">
        <v>184</v>
      </c>
      <c r="C67" s="81" t="s">
        <v>242</v>
      </c>
      <c r="D67" s="81" t="s">
        <v>424</v>
      </c>
    </row>
    <row r="68" spans="1:4">
      <c r="A68" t="s">
        <v>190</v>
      </c>
      <c r="C68" s="81" t="s">
        <v>244</v>
      </c>
      <c r="D68" s="81" t="s">
        <v>430</v>
      </c>
    </row>
    <row r="69" spans="1:4">
      <c r="A69" t="s">
        <v>194</v>
      </c>
      <c r="C69" s="81" t="s">
        <v>248</v>
      </c>
      <c r="D69" s="81" t="s">
        <v>434</v>
      </c>
    </row>
    <row r="70" spans="1:4">
      <c r="A70" t="s">
        <v>196</v>
      </c>
      <c r="C70" s="81" t="s">
        <v>250</v>
      </c>
      <c r="D70" s="81" t="s">
        <v>438</v>
      </c>
    </row>
    <row r="71" spans="1:4">
      <c r="A71" t="s">
        <v>198</v>
      </c>
      <c r="C71" s="81" t="s">
        <v>252</v>
      </c>
      <c r="D71" s="81" t="s">
        <v>448</v>
      </c>
    </row>
    <row r="72" spans="1:4">
      <c r="A72" t="s">
        <v>200</v>
      </c>
      <c r="C72" s="81" t="s">
        <v>256</v>
      </c>
      <c r="D72" s="81" t="s">
        <v>458</v>
      </c>
    </row>
    <row r="73" spans="1:4">
      <c r="A73" t="s">
        <v>204</v>
      </c>
      <c r="C73" s="81" t="s">
        <v>268</v>
      </c>
      <c r="D73" s="81" t="s">
        <v>466</v>
      </c>
    </row>
    <row r="74" spans="1:4">
      <c r="A74" t="s">
        <v>206</v>
      </c>
      <c r="C74" s="81" t="s">
        <v>272</v>
      </c>
      <c r="D74" s="81" t="s">
        <v>474</v>
      </c>
    </row>
    <row r="75" spans="1:4">
      <c r="A75" t="s">
        <v>212</v>
      </c>
      <c r="C75" s="81" t="s">
        <v>274</v>
      </c>
      <c r="D75" s="81" t="s">
        <v>478</v>
      </c>
    </row>
    <row r="76" spans="1:4">
      <c r="A76" t="s">
        <v>216</v>
      </c>
      <c r="C76" s="81" t="s">
        <v>276</v>
      </c>
      <c r="D76" s="81" t="s">
        <v>480</v>
      </c>
    </row>
    <row r="77" spans="1:4">
      <c r="A77" t="s">
        <v>218</v>
      </c>
      <c r="C77" s="81" t="s">
        <v>280</v>
      </c>
      <c r="D77" s="81" t="s">
        <v>500</v>
      </c>
    </row>
    <row r="78" spans="1:4">
      <c r="A78" t="s">
        <v>220</v>
      </c>
      <c r="C78" s="81" t="s">
        <v>282</v>
      </c>
      <c r="D78" s="81" t="s">
        <v>504</v>
      </c>
    </row>
    <row r="79" spans="1:4">
      <c r="A79" t="s">
        <v>222</v>
      </c>
      <c r="C79" s="81" t="s">
        <v>284</v>
      </c>
      <c r="D79" s="81" t="s">
        <v>508</v>
      </c>
    </row>
    <row r="80" spans="1:4">
      <c r="A80" t="s">
        <v>224</v>
      </c>
      <c r="C80" s="81" t="s">
        <v>288</v>
      </c>
      <c r="D80" s="81" t="s">
        <v>512</v>
      </c>
    </row>
    <row r="81" spans="1:4">
      <c r="A81" t="s">
        <v>226</v>
      </c>
      <c r="C81" s="81" t="s">
        <v>290</v>
      </c>
      <c r="D81" s="81" t="s">
        <v>516</v>
      </c>
    </row>
    <row r="82" spans="1:4">
      <c r="A82" t="s">
        <v>230</v>
      </c>
      <c r="C82" s="81" t="s">
        <v>294</v>
      </c>
      <c r="D82" s="81" t="s">
        <v>526</v>
      </c>
    </row>
    <row r="83" spans="1:4">
      <c r="A83" t="s">
        <v>232</v>
      </c>
      <c r="C83" s="81" t="s">
        <v>300</v>
      </c>
      <c r="D83" s="81" t="s">
        <v>534</v>
      </c>
    </row>
    <row r="84" spans="1:4">
      <c r="A84" t="s">
        <v>234</v>
      </c>
      <c r="C84" s="81" t="s">
        <v>304</v>
      </c>
      <c r="D84" s="81" t="s">
        <v>538</v>
      </c>
    </row>
    <row r="85" spans="1:4">
      <c r="A85" t="s">
        <v>236</v>
      </c>
      <c r="C85" s="81" t="s">
        <v>306</v>
      </c>
      <c r="D85" s="81" t="s">
        <v>542</v>
      </c>
    </row>
    <row r="86" spans="1:4">
      <c r="A86" t="s">
        <v>240</v>
      </c>
      <c r="C86" s="81" t="s">
        <v>308</v>
      </c>
      <c r="D86" s="81" t="s">
        <v>552</v>
      </c>
    </row>
    <row r="87" spans="1:4">
      <c r="A87" t="s">
        <v>244</v>
      </c>
      <c r="C87" s="81" t="s">
        <v>318</v>
      </c>
      <c r="D87" s="81" t="s">
        <v>558</v>
      </c>
    </row>
    <row r="88" spans="1:4">
      <c r="A88" t="s">
        <v>246</v>
      </c>
      <c r="C88" s="81" t="s">
        <v>320</v>
      </c>
      <c r="D88" s="81" t="s">
        <v>562</v>
      </c>
    </row>
    <row r="89" spans="1:4">
      <c r="A89" t="s">
        <v>250</v>
      </c>
      <c r="C89" s="81" t="s">
        <v>322</v>
      </c>
      <c r="D89" s="81" t="s">
        <v>568</v>
      </c>
    </row>
    <row r="90" spans="1:4">
      <c r="A90" t="s">
        <v>252</v>
      </c>
      <c r="C90" s="81" t="s">
        <v>326</v>
      </c>
      <c r="D90" s="81" t="s">
        <v>574</v>
      </c>
    </row>
    <row r="91" spans="1:4">
      <c r="A91" t="s">
        <v>258</v>
      </c>
      <c r="C91" s="81" t="s">
        <v>328</v>
      </c>
      <c r="D91" s="81" t="s">
        <v>578</v>
      </c>
    </row>
    <row r="92" spans="1:4">
      <c r="A92" t="s">
        <v>260</v>
      </c>
      <c r="C92" s="81" t="s">
        <v>332</v>
      </c>
      <c r="D92" s="81" t="s">
        <v>586</v>
      </c>
    </row>
    <row r="93" spans="1:4">
      <c r="A93" t="s">
        <v>262</v>
      </c>
      <c r="C93" s="81" t="s">
        <v>336</v>
      </c>
      <c r="D93" s="81" t="s">
        <v>594</v>
      </c>
    </row>
    <row r="94" spans="1:4">
      <c r="A94" t="s">
        <v>264</v>
      </c>
      <c r="C94" s="81" t="s">
        <v>340</v>
      </c>
    </row>
    <row r="95" spans="1:4">
      <c r="A95" t="s">
        <v>268</v>
      </c>
      <c r="C95" s="81" t="s">
        <v>344</v>
      </c>
    </row>
    <row r="96" spans="1:4">
      <c r="A96" t="s">
        <v>270</v>
      </c>
      <c r="C96" s="81" t="s">
        <v>346</v>
      </c>
    </row>
    <row r="97" spans="1:3">
      <c r="A97" t="s">
        <v>272</v>
      </c>
      <c r="C97" s="81" t="s">
        <v>352</v>
      </c>
    </row>
    <row r="98" spans="1:3">
      <c r="A98" t="s">
        <v>274</v>
      </c>
      <c r="C98" s="81" t="s">
        <v>360</v>
      </c>
    </row>
    <row r="99" spans="1:3">
      <c r="A99" t="s">
        <v>276</v>
      </c>
      <c r="C99" s="81" t="s">
        <v>368</v>
      </c>
    </row>
    <row r="100" spans="1:3">
      <c r="A100" t="s">
        <v>278</v>
      </c>
      <c r="C100" s="81" t="s">
        <v>370</v>
      </c>
    </row>
    <row r="101" spans="1:3">
      <c r="A101" t="s">
        <v>282</v>
      </c>
      <c r="C101" s="81" t="s">
        <v>386</v>
      </c>
    </row>
    <row r="102" spans="1:3">
      <c r="A102" t="s">
        <v>288</v>
      </c>
      <c r="C102" s="81" t="s">
        <v>388</v>
      </c>
    </row>
    <row r="103" spans="1:3">
      <c r="A103" t="s">
        <v>290</v>
      </c>
      <c r="C103" s="81" t="s">
        <v>390</v>
      </c>
    </row>
    <row r="104" spans="1:3">
      <c r="A104" t="s">
        <v>292</v>
      </c>
      <c r="C104" s="81" t="s">
        <v>392</v>
      </c>
    </row>
    <row r="105" spans="1:3">
      <c r="A105" t="s">
        <v>294</v>
      </c>
      <c r="C105" s="81" t="s">
        <v>394</v>
      </c>
    </row>
    <row r="106" spans="1:3">
      <c r="A106" t="s">
        <v>296</v>
      </c>
      <c r="C106" s="81" t="s">
        <v>402</v>
      </c>
    </row>
    <row r="107" spans="1:3">
      <c r="A107" t="s">
        <v>298</v>
      </c>
      <c r="C107" s="81" t="s">
        <v>410</v>
      </c>
    </row>
    <row r="108" spans="1:3">
      <c r="A108" t="s">
        <v>300</v>
      </c>
      <c r="C108" s="81" t="s">
        <v>412</v>
      </c>
    </row>
    <row r="109" spans="1:3">
      <c r="A109" t="s">
        <v>302</v>
      </c>
      <c r="C109" s="81" t="s">
        <v>414</v>
      </c>
    </row>
    <row r="110" spans="1:3">
      <c r="A110" t="s">
        <v>304</v>
      </c>
      <c r="C110" s="81" t="s">
        <v>420</v>
      </c>
    </row>
    <row r="111" spans="1:3">
      <c r="A111" t="s">
        <v>308</v>
      </c>
      <c r="C111" s="81" t="s">
        <v>424</v>
      </c>
    </row>
    <row r="112" spans="1:3">
      <c r="A112" t="s">
        <v>310</v>
      </c>
      <c r="C112" s="81" t="s">
        <v>430</v>
      </c>
    </row>
    <row r="113" spans="1:3">
      <c r="A113" t="s">
        <v>312</v>
      </c>
      <c r="C113" s="81" t="s">
        <v>432</v>
      </c>
    </row>
    <row r="114" spans="1:3">
      <c r="A114" t="s">
        <v>314</v>
      </c>
      <c r="C114" s="81" t="s">
        <v>434</v>
      </c>
    </row>
    <row r="115" spans="1:3">
      <c r="A115" t="s">
        <v>316</v>
      </c>
      <c r="C115" s="81" t="s">
        <v>438</v>
      </c>
    </row>
    <row r="116" spans="1:3">
      <c r="A116" t="s">
        <v>318</v>
      </c>
      <c r="C116" s="81" t="s">
        <v>442</v>
      </c>
    </row>
    <row r="117" spans="1:3">
      <c r="A117" t="s">
        <v>320</v>
      </c>
      <c r="C117" s="81" t="s">
        <v>446</v>
      </c>
    </row>
    <row r="118" spans="1:3">
      <c r="A118" t="s">
        <v>324</v>
      </c>
      <c r="C118" s="81" t="s">
        <v>448</v>
      </c>
    </row>
    <row r="119" spans="1:3">
      <c r="A119" t="s">
        <v>332</v>
      </c>
      <c r="C119" s="81" t="s">
        <v>458</v>
      </c>
    </row>
    <row r="120" spans="1:3">
      <c r="A120" t="s">
        <v>334</v>
      </c>
      <c r="C120" s="81" t="s">
        <v>460</v>
      </c>
    </row>
    <row r="121" spans="1:3">
      <c r="A121" t="s">
        <v>338</v>
      </c>
      <c r="C121" s="81" t="s">
        <v>466</v>
      </c>
    </row>
    <row r="122" spans="1:3">
      <c r="A122" t="s">
        <v>340</v>
      </c>
      <c r="C122" s="81" t="s">
        <v>468</v>
      </c>
    </row>
    <row r="123" spans="1:3">
      <c r="A123" t="s">
        <v>342</v>
      </c>
      <c r="C123" s="81" t="s">
        <v>474</v>
      </c>
    </row>
    <row r="124" spans="1:3">
      <c r="A124" t="s">
        <v>348</v>
      </c>
      <c r="C124" s="81" t="s">
        <v>476</v>
      </c>
    </row>
    <row r="125" spans="1:3">
      <c r="A125" t="s">
        <v>350</v>
      </c>
      <c r="C125" s="81" t="s">
        <v>478</v>
      </c>
    </row>
    <row r="126" spans="1:3">
      <c r="A126" t="s">
        <v>354</v>
      </c>
      <c r="C126" s="81" t="s">
        <v>480</v>
      </c>
    </row>
    <row r="127" spans="1:3">
      <c r="A127" t="s">
        <v>356</v>
      </c>
      <c r="C127" s="81" t="s">
        <v>486</v>
      </c>
    </row>
    <row r="128" spans="1:3">
      <c r="A128" t="s">
        <v>358</v>
      </c>
      <c r="C128" s="81" t="s">
        <v>494</v>
      </c>
    </row>
    <row r="129" spans="1:3">
      <c r="A129" t="s">
        <v>362</v>
      </c>
      <c r="C129" s="81" t="s">
        <v>500</v>
      </c>
    </row>
    <row r="130" spans="1:3">
      <c r="A130" t="s">
        <v>368</v>
      </c>
      <c r="C130" s="81" t="s">
        <v>504</v>
      </c>
    </row>
    <row r="131" spans="1:3">
      <c r="A131" t="s">
        <v>370</v>
      </c>
      <c r="C131" s="81" t="s">
        <v>508</v>
      </c>
    </row>
    <row r="132" spans="1:3">
      <c r="A132" t="s">
        <v>372</v>
      </c>
      <c r="C132" s="81" t="s">
        <v>512</v>
      </c>
    </row>
    <row r="133" spans="1:3">
      <c r="A133" t="s">
        <v>374</v>
      </c>
      <c r="C133" s="81" t="s">
        <v>516</v>
      </c>
    </row>
    <row r="134" spans="1:3">
      <c r="A134" t="s">
        <v>376</v>
      </c>
      <c r="C134" s="81" t="s">
        <v>518</v>
      </c>
    </row>
    <row r="135" spans="1:3">
      <c r="A135" t="s">
        <v>378</v>
      </c>
      <c r="C135" s="81" t="s">
        <v>526</v>
      </c>
    </row>
    <row r="136" spans="1:3">
      <c r="A136" t="s">
        <v>380</v>
      </c>
      <c r="C136" s="81" t="s">
        <v>532</v>
      </c>
    </row>
    <row r="137" spans="1:3">
      <c r="A137" t="s">
        <v>384</v>
      </c>
      <c r="C137" s="81" t="s">
        <v>534</v>
      </c>
    </row>
    <row r="138" spans="1:3">
      <c r="A138" t="s">
        <v>392</v>
      </c>
      <c r="C138" s="81" t="s">
        <v>538</v>
      </c>
    </row>
    <row r="139" spans="1:3">
      <c r="A139" t="s">
        <v>396</v>
      </c>
      <c r="C139" s="81" t="s">
        <v>542</v>
      </c>
    </row>
    <row r="140" spans="1:3">
      <c r="A140" t="s">
        <v>398</v>
      </c>
      <c r="C140" s="81" t="s">
        <v>544</v>
      </c>
    </row>
    <row r="141" spans="1:3">
      <c r="A141" t="s">
        <v>402</v>
      </c>
      <c r="C141" s="81" t="s">
        <v>552</v>
      </c>
    </row>
    <row r="142" spans="1:3">
      <c r="A142" t="s">
        <v>406</v>
      </c>
      <c r="C142" s="81" t="s">
        <v>558</v>
      </c>
    </row>
    <row r="143" spans="1:3">
      <c r="A143" t="s">
        <v>408</v>
      </c>
      <c r="C143" s="81" t="s">
        <v>562</v>
      </c>
    </row>
    <row r="144" spans="1:3">
      <c r="A144" t="s">
        <v>410</v>
      </c>
      <c r="C144" s="81" t="s">
        <v>568</v>
      </c>
    </row>
    <row r="145" spans="1:3">
      <c r="A145" t="s">
        <v>414</v>
      </c>
      <c r="C145" s="81" t="s">
        <v>574</v>
      </c>
    </row>
    <row r="146" spans="1:3">
      <c r="A146" t="s">
        <v>416</v>
      </c>
      <c r="C146" s="81" t="s">
        <v>578</v>
      </c>
    </row>
    <row r="147" spans="1:3">
      <c r="A147" t="s">
        <v>418</v>
      </c>
      <c r="C147" s="81" t="s">
        <v>586</v>
      </c>
    </row>
    <row r="148" spans="1:3">
      <c r="A148" t="s">
        <v>422</v>
      </c>
      <c r="C148" s="81" t="s">
        <v>594</v>
      </c>
    </row>
    <row r="149" spans="1:3">
      <c r="A149" t="s">
        <v>424</v>
      </c>
    </row>
    <row r="150" spans="1:3">
      <c r="A150" t="s">
        <v>428</v>
      </c>
    </row>
    <row r="151" spans="1:3">
      <c r="A151" t="s">
        <v>430</v>
      </c>
    </row>
    <row r="152" spans="1:3">
      <c r="A152" t="s">
        <v>434</v>
      </c>
    </row>
    <row r="153" spans="1:3">
      <c r="A153" t="s">
        <v>438</v>
      </c>
    </row>
    <row r="154" spans="1:3">
      <c r="A154" t="s">
        <v>440</v>
      </c>
    </row>
    <row r="155" spans="1:3">
      <c r="A155" t="s">
        <v>444</v>
      </c>
    </row>
    <row r="156" spans="1:3">
      <c r="A156" t="s">
        <v>448</v>
      </c>
    </row>
    <row r="157" spans="1:3">
      <c r="A157" t="s">
        <v>450</v>
      </c>
    </row>
    <row r="158" spans="1:3">
      <c r="A158" t="s">
        <v>452</v>
      </c>
    </row>
    <row r="159" spans="1:3">
      <c r="A159" t="s">
        <v>458</v>
      </c>
    </row>
    <row r="160" spans="1:3">
      <c r="A160" t="s">
        <v>464</v>
      </c>
    </row>
    <row r="161" spans="1:1">
      <c r="A161" t="s">
        <v>466</v>
      </c>
    </row>
    <row r="162" spans="1:1">
      <c r="A162" t="s">
        <v>470</v>
      </c>
    </row>
    <row r="163" spans="1:1">
      <c r="A163" t="s">
        <v>472</v>
      </c>
    </row>
    <row r="164" spans="1:1">
      <c r="A164" t="s">
        <v>474</v>
      </c>
    </row>
    <row r="165" spans="1:1">
      <c r="A165" t="s">
        <v>478</v>
      </c>
    </row>
    <row r="166" spans="1:1">
      <c r="A166" t="s">
        <v>480</v>
      </c>
    </row>
    <row r="167" spans="1:1">
      <c r="A167" t="s">
        <v>482</v>
      </c>
    </row>
    <row r="168" spans="1:1">
      <c r="A168" t="s">
        <v>484</v>
      </c>
    </row>
    <row r="169" spans="1:1">
      <c r="A169" t="s">
        <v>496</v>
      </c>
    </row>
    <row r="170" spans="1:1">
      <c r="A170" t="s">
        <v>500</v>
      </c>
    </row>
    <row r="171" spans="1:1">
      <c r="A171" t="s">
        <v>502</v>
      </c>
    </row>
    <row r="172" spans="1:1">
      <c r="A172" t="s">
        <v>504</v>
      </c>
    </row>
    <row r="173" spans="1:1">
      <c r="A173" t="s">
        <v>506</v>
      </c>
    </row>
    <row r="174" spans="1:1">
      <c r="A174" t="s">
        <v>508</v>
      </c>
    </row>
    <row r="175" spans="1:1">
      <c r="A175" t="s">
        <v>510</v>
      </c>
    </row>
    <row r="176" spans="1:1">
      <c r="A176" t="s">
        <v>512</v>
      </c>
    </row>
    <row r="177" spans="1:1">
      <c r="A177" t="s">
        <v>514</v>
      </c>
    </row>
    <row r="178" spans="1:1">
      <c r="A178" t="s">
        <v>516</v>
      </c>
    </row>
    <row r="179" spans="1:1">
      <c r="A179" t="s">
        <v>520</v>
      </c>
    </row>
    <row r="180" spans="1:1">
      <c r="A180" t="s">
        <v>522</v>
      </c>
    </row>
    <row r="181" spans="1:1">
      <c r="A181" t="s">
        <v>524</v>
      </c>
    </row>
    <row r="182" spans="1:1">
      <c r="A182" t="s">
        <v>526</v>
      </c>
    </row>
    <row r="183" spans="1:1">
      <c r="A183" t="s">
        <v>528</v>
      </c>
    </row>
    <row r="184" spans="1:1">
      <c r="A184" t="s">
        <v>530</v>
      </c>
    </row>
    <row r="185" spans="1:1">
      <c r="A185" t="s">
        <v>534</v>
      </c>
    </row>
    <row r="186" spans="1:1">
      <c r="A186" t="s">
        <v>536</v>
      </c>
    </row>
    <row r="187" spans="1:1">
      <c r="A187" t="s">
        <v>538</v>
      </c>
    </row>
    <row r="188" spans="1:1">
      <c r="A188" t="s">
        <v>540</v>
      </c>
    </row>
    <row r="189" spans="1:1">
      <c r="A189" t="s">
        <v>542</v>
      </c>
    </row>
    <row r="190" spans="1:1">
      <c r="A190" t="s">
        <v>546</v>
      </c>
    </row>
    <row r="191" spans="1:1">
      <c r="A191" t="s">
        <v>548</v>
      </c>
    </row>
    <row r="192" spans="1:1">
      <c r="A192" t="s">
        <v>550</v>
      </c>
    </row>
    <row r="193" spans="1:1">
      <c r="A193" t="s">
        <v>552</v>
      </c>
    </row>
    <row r="194" spans="1:1">
      <c r="A194" t="s">
        <v>554</v>
      </c>
    </row>
    <row r="195" spans="1:1">
      <c r="A195" t="s">
        <v>556</v>
      </c>
    </row>
    <row r="196" spans="1:1">
      <c r="A196" t="s">
        <v>558</v>
      </c>
    </row>
    <row r="197" spans="1:1">
      <c r="A197" t="s">
        <v>560</v>
      </c>
    </row>
    <row r="198" spans="1:1">
      <c r="A198" t="s">
        <v>562</v>
      </c>
    </row>
    <row r="199" spans="1:1">
      <c r="A199" t="s">
        <v>564</v>
      </c>
    </row>
    <row r="200" spans="1:1">
      <c r="A200" t="s">
        <v>566</v>
      </c>
    </row>
    <row r="201" spans="1:1">
      <c r="A201" t="s">
        <v>568</v>
      </c>
    </row>
    <row r="202" spans="1:1">
      <c r="A202" t="s">
        <v>570</v>
      </c>
    </row>
    <row r="203" spans="1:1">
      <c r="A203" t="s">
        <v>574</v>
      </c>
    </row>
    <row r="204" spans="1:1">
      <c r="A204" t="s">
        <v>576</v>
      </c>
    </row>
    <row r="205" spans="1:1">
      <c r="A205" t="s">
        <v>578</v>
      </c>
    </row>
    <row r="206" spans="1:1">
      <c r="A206" t="s">
        <v>580</v>
      </c>
    </row>
    <row r="207" spans="1:1">
      <c r="A207" t="s">
        <v>582</v>
      </c>
    </row>
    <row r="208" spans="1:1">
      <c r="A208" t="s">
        <v>584</v>
      </c>
    </row>
    <row r="209" spans="1:1">
      <c r="A209" t="s">
        <v>586</v>
      </c>
    </row>
    <row r="210" spans="1:1">
      <c r="A210" t="s">
        <v>590</v>
      </c>
    </row>
    <row r="211" spans="1:1">
      <c r="A211" t="s">
        <v>592</v>
      </c>
    </row>
    <row r="212" spans="1:1">
      <c r="A212" t="s">
        <v>594</v>
      </c>
    </row>
    <row r="213" spans="1:1">
      <c r="A213" t="s">
        <v>596</v>
      </c>
    </row>
  </sheetData>
  <sheetProtection algorithmName="SHA-512" hashValue="/9RMNAf0wQhKLXKFLww3DIHYP6bavlqI7tR4PZoHdt6JZNvDT0Aq/RGrW+3cc2L6Zt8/R0jTTTFLt2Rsi7uHtg==" saltValue="RemU261TVouJXPS6fbd+OQ==" spinCount="100000" sheet="1" objects="1" scenarios="1"/>
  <autoFilter ref="A2:D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Impact of Levy Cliff dropoff</vt:lpstr>
      <vt:lpstr>DETAIL</vt:lpstr>
      <vt:lpstr>losing districts 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Matakas</dc:creator>
  <cp:lastModifiedBy>Vavrus, Jessica (WSSDA)</cp:lastModifiedBy>
  <cp:lastPrinted>2015-12-09T00:25:23Z</cp:lastPrinted>
  <dcterms:created xsi:type="dcterms:W3CDTF">2015-08-13T17:21:24Z</dcterms:created>
  <dcterms:modified xsi:type="dcterms:W3CDTF">2016-04-12T15:16:26Z</dcterms:modified>
</cp:coreProperties>
</file>